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threadedComments/threadedComment2.xml" ContentType="application/vnd.ms-excel.threadedcomments+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1296" documentId="13_ncr:1_{D125E2EC-1887-4E45-9078-7852F1041F13}" xr6:coauthVersionLast="47" xr6:coauthVersionMax="47" xr10:uidLastSave="{A399DCA9-C9E6-4AD0-9218-0FF2DAC313D4}"/>
  <bookViews>
    <workbookView xWindow="-120" yWindow="-120" windowWidth="29040" windowHeight="15840" tabRatio="791" firstSheet="1" activeTab="14" xr2:uid="{00000000-000D-0000-FFFF-FFFF00000000}"/>
  </bookViews>
  <sheets>
    <sheet name="Kangatang" sheetId="2" state="veryHidden" r:id="rId1"/>
    <sheet name="CHỈ TIÊU CHỦ YẾU" sheetId="3" r:id="rId2"/>
    <sheet name="2 NN LN TS" sheetId="4" state="hidden" r:id="rId3"/>
    <sheet name="NÔNG NGHIỆP" sheetId="17" r:id="rId4"/>
    <sheet name="CÔNG NGHIỆP" sheetId="5" r:id="rId5"/>
    <sheet name="THƯƠNG MẠI" sheetId="6" r:id="rId6"/>
    <sheet name="5 VT" sheetId="7" state="hidden" r:id="rId7"/>
    <sheet name="HỢP TÁC XÃ" sheetId="8" r:id="rId8"/>
    <sheet name="XÃ HỘI" sheetId="9" r:id="rId9"/>
    <sheet name="TÀI NGUYÊN" sheetId="10" r:id="rId10"/>
    <sheet name="DÂN SỐ" sheetId="11" r:id="rId11"/>
    <sheet name="Y TẾ" sheetId="12" r:id="rId12"/>
    <sheet name="GIÁO DỤC" sheetId="13" r:id="rId13"/>
    <sheet name="VĂN HÓA" sheetId="14" r:id="rId14"/>
    <sheet name="THÔNG TIN" sheetId="15" r:id="rId15"/>
    <sheet name="Sheet1" sheetId="16" state="hidden" r:id="rId16"/>
  </sheets>
  <definedNames>
    <definedName name="_xlnm._FilterDatabase" localSheetId="12" hidden="1">'GIÁO DỤC'!$A$9:$T$79</definedName>
    <definedName name="_xlnm.Print_Area" localSheetId="4">'CÔNG NGHIỆP'!$A$1:$AO$34</definedName>
    <definedName name="_xlnm.Print_Area" localSheetId="1">'CHỈ TIÊU CHỦ YẾU'!$A$1:$S$33</definedName>
    <definedName name="_xlnm.Print_Area" localSheetId="10">'DÂN SỐ'!$A$1:$AN$27</definedName>
    <definedName name="_xlnm.Print_Area" localSheetId="12">'GIÁO DỤC'!$A$1:$AV$62</definedName>
    <definedName name="_xlnm.Print_Area" localSheetId="7">'HỢP TÁC XÃ'!$A$1:$T$14</definedName>
    <definedName name="_xlnm.Print_Area" localSheetId="3">'NÔNG NGHIỆP'!$A$2:$AO$137</definedName>
    <definedName name="_xlnm.Print_Area" localSheetId="9">'TÀI NGUYÊN'!$A$1:$T$16</definedName>
    <definedName name="_xlnm.Print_Area" localSheetId="14">'THÔNG TIN'!$A$1:$T$40</definedName>
    <definedName name="_xlnm.Print_Area" localSheetId="5">'THƯƠNG MẠI'!$A$1:$T$40</definedName>
    <definedName name="_xlnm.Print_Area" localSheetId="13">'VĂN HÓA'!$A$1:$AV$55</definedName>
    <definedName name="_xlnm.Print_Area" localSheetId="8">'XÃ HỘI'!$A$1:$AO$78</definedName>
    <definedName name="_xlnm.Print_Titles" localSheetId="2">'2 NN LN TS'!$6:$8</definedName>
    <definedName name="_xlnm.Print_Titles" localSheetId="1">'CHỈ TIÊU CHỦ YẾU'!$5:$7</definedName>
    <definedName name="_xlnm.Print_Titles" localSheetId="12">'GIÁO DỤC'!$5:$7</definedName>
    <definedName name="_xlnm.Print_Titles" localSheetId="3">'NÔNG NGHIỆP'!$6:$8</definedName>
    <definedName name="_xlnm.Print_Titles" localSheetId="14">'THÔNG TIN'!$5:$7</definedName>
    <definedName name="_xlnm.Print_Titles" localSheetId="13">'VĂN HÓA'!$5:$7</definedName>
    <definedName name="_xlnm.Print_Titles" localSheetId="8">'XÃ HỘI'!$5:$7</definedName>
    <definedName name="_xlnm.Print_Titles" localSheetId="11">'Y TẾ'!$5:$7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8" i="17" l="1"/>
  <c r="R138" i="17"/>
  <c r="N138" i="17"/>
  <c r="N140" i="17"/>
  <c r="N139" i="17"/>
  <c r="N35" i="6" l="1"/>
  <c r="N29" i="6"/>
  <c r="N30" i="6"/>
  <c r="S29" i="6"/>
  <c r="P29" i="6"/>
  <c r="Q29" i="6"/>
  <c r="R29" i="6"/>
  <c r="O29" i="6"/>
  <c r="R22" i="14" l="1"/>
  <c r="O13" i="8" l="1"/>
  <c r="P13" i="8"/>
  <c r="Q13" i="8"/>
  <c r="S114" i="17"/>
  <c r="R114" i="17"/>
  <c r="R58" i="9"/>
  <c r="Q22" i="3" s="1"/>
  <c r="S58" i="9"/>
  <c r="R22" i="3" s="1"/>
  <c r="N41" i="9"/>
  <c r="N8" i="6"/>
  <c r="G10" i="6" l="1"/>
  <c r="G9" i="6"/>
  <c r="M21" i="3" l="1"/>
  <c r="S19" i="9" l="1"/>
  <c r="R19" i="9"/>
  <c r="S16" i="9"/>
  <c r="R16" i="9"/>
  <c r="S14" i="9"/>
  <c r="R14" i="9"/>
  <c r="H19" i="15"/>
  <c r="N19" i="15"/>
  <c r="N15" i="15"/>
  <c r="H15" i="15"/>
  <c r="N13" i="5" l="1"/>
  <c r="N9" i="5" s="1"/>
  <c r="H9" i="5"/>
  <c r="O34" i="5"/>
  <c r="N34" i="5"/>
  <c r="Q33" i="5"/>
  <c r="N33" i="5"/>
  <c r="Q32" i="5"/>
  <c r="P32" i="5"/>
  <c r="O32" i="5"/>
  <c r="N32" i="5"/>
  <c r="Q31" i="5"/>
  <c r="P31" i="5"/>
  <c r="O31" i="5"/>
  <c r="N31" i="5"/>
  <c r="Q30" i="5"/>
  <c r="N30" i="5"/>
  <c r="O29" i="5"/>
  <c r="N29" i="5"/>
  <c r="Q28" i="5"/>
  <c r="P28" i="5"/>
  <c r="O28" i="5"/>
  <c r="N28" i="5"/>
  <c r="Q27" i="5"/>
  <c r="P27" i="5"/>
  <c r="O27" i="5"/>
  <c r="N27" i="5"/>
  <c r="Q26" i="5"/>
  <c r="P26" i="5"/>
  <c r="O26" i="5"/>
  <c r="N26" i="5"/>
  <c r="Q25" i="5"/>
  <c r="P25" i="5"/>
  <c r="O25" i="5"/>
  <c r="N25" i="5"/>
  <c r="Q24" i="5"/>
  <c r="P24" i="5"/>
  <c r="O24" i="5"/>
  <c r="N24" i="5"/>
  <c r="Q23" i="5"/>
  <c r="P23" i="5"/>
  <c r="O23" i="5"/>
  <c r="N23" i="5"/>
  <c r="Q22" i="5"/>
  <c r="P22" i="5"/>
  <c r="O22" i="5"/>
  <c r="N22" i="5"/>
  <c r="Q21" i="5"/>
  <c r="P21" i="5"/>
  <c r="O21" i="5"/>
  <c r="N21" i="5"/>
  <c r="Q19" i="5"/>
  <c r="P19" i="5"/>
  <c r="O19" i="5"/>
  <c r="N19" i="5"/>
  <c r="M33" i="5"/>
  <c r="L33" i="5"/>
  <c r="H33" i="5"/>
  <c r="M32" i="5"/>
  <c r="L32" i="5"/>
  <c r="K32" i="5"/>
  <c r="J32" i="5"/>
  <c r="H32" i="5"/>
  <c r="M31" i="5"/>
  <c r="L31" i="5"/>
  <c r="K31" i="5"/>
  <c r="J31" i="5"/>
  <c r="H31" i="5"/>
  <c r="H30" i="5"/>
  <c r="M29" i="5"/>
  <c r="L29" i="5"/>
  <c r="K29" i="5"/>
  <c r="J29" i="5"/>
  <c r="H29" i="5"/>
  <c r="M28" i="5"/>
  <c r="L28" i="5"/>
  <c r="J28" i="5"/>
  <c r="H28" i="5"/>
  <c r="M27" i="5"/>
  <c r="L27" i="5"/>
  <c r="J27" i="5"/>
  <c r="H27" i="5"/>
  <c r="M26" i="5"/>
  <c r="L26" i="5"/>
  <c r="J26" i="5"/>
  <c r="H26" i="5"/>
  <c r="M25" i="5"/>
  <c r="L25" i="5"/>
  <c r="J25" i="5"/>
  <c r="H25" i="5"/>
  <c r="M24" i="5"/>
  <c r="L24" i="5"/>
  <c r="J24" i="5"/>
  <c r="H24" i="5"/>
  <c r="M23" i="5"/>
  <c r="L23" i="5"/>
  <c r="J23" i="5"/>
  <c r="H23" i="5"/>
  <c r="M22" i="5"/>
  <c r="L22" i="5"/>
  <c r="J22" i="5"/>
  <c r="H22" i="5"/>
  <c r="M21" i="5"/>
  <c r="L21" i="5"/>
  <c r="J21" i="5"/>
  <c r="H21" i="5"/>
  <c r="J20" i="5"/>
  <c r="H20" i="5"/>
  <c r="M19" i="5"/>
  <c r="L19" i="5"/>
  <c r="J19" i="5"/>
  <c r="H19" i="5"/>
  <c r="H13" i="5"/>
  <c r="G10" i="3" l="1"/>
  <c r="N8" i="8"/>
  <c r="H8" i="8"/>
  <c r="N117" i="17" l="1"/>
  <c r="H117" i="17"/>
  <c r="Q115" i="17"/>
  <c r="P115" i="17"/>
  <c r="O115" i="17"/>
  <c r="N115" i="17"/>
  <c r="M115" i="17"/>
  <c r="L115" i="17"/>
  <c r="K115" i="17"/>
  <c r="J115" i="17"/>
  <c r="H115" i="17"/>
  <c r="Q114" i="17"/>
  <c r="P114" i="17"/>
  <c r="O114" i="17"/>
  <c r="M114" i="17"/>
  <c r="L114" i="17"/>
  <c r="K114" i="17"/>
  <c r="J114" i="17"/>
  <c r="H114" i="17"/>
  <c r="N113" i="17"/>
  <c r="N114" i="17" s="1"/>
  <c r="M113" i="17"/>
  <c r="L113" i="17"/>
  <c r="K113" i="17"/>
  <c r="J113" i="17"/>
  <c r="H113" i="17"/>
  <c r="N112" i="17"/>
  <c r="L112" i="17"/>
  <c r="K112" i="17"/>
  <c r="J112" i="17"/>
  <c r="H112" i="17"/>
  <c r="Q110" i="17"/>
  <c r="P110" i="17"/>
  <c r="O110" i="17"/>
  <c r="N110" i="17"/>
  <c r="M110" i="17"/>
  <c r="L110" i="17"/>
  <c r="K110" i="17"/>
  <c r="J110" i="17"/>
  <c r="H110" i="17"/>
  <c r="Q109" i="17"/>
  <c r="P109" i="17"/>
  <c r="O109" i="17"/>
  <c r="N109" i="17"/>
  <c r="M109" i="17"/>
  <c r="L109" i="17"/>
  <c r="K109" i="17"/>
  <c r="J109" i="17"/>
  <c r="H109" i="17"/>
  <c r="Q108" i="17"/>
  <c r="P108" i="17"/>
  <c r="O108" i="17"/>
  <c r="N108" i="17"/>
  <c r="M108" i="17"/>
  <c r="L108" i="17"/>
  <c r="K108" i="17"/>
  <c r="J108" i="17"/>
  <c r="H108" i="17"/>
  <c r="Q107" i="17"/>
  <c r="P107" i="17"/>
  <c r="O107" i="17"/>
  <c r="N107" i="17"/>
  <c r="M107" i="17"/>
  <c r="L107" i="17"/>
  <c r="K107" i="17"/>
  <c r="J107" i="17"/>
  <c r="H107" i="17"/>
  <c r="AO106" i="17"/>
  <c r="AL106" i="17"/>
  <c r="AI106" i="17"/>
  <c r="AF106" i="17"/>
  <c r="AC106" i="17"/>
  <c r="Z106" i="17"/>
  <c r="W106" i="17"/>
  <c r="Q106" i="17"/>
  <c r="P106" i="17"/>
  <c r="O106" i="17"/>
  <c r="M106" i="17"/>
  <c r="L106" i="17"/>
  <c r="K106" i="17"/>
  <c r="J106" i="17"/>
  <c r="H106" i="17"/>
  <c r="Q105" i="17"/>
  <c r="N105" i="17"/>
  <c r="M105" i="17"/>
  <c r="L105" i="17"/>
  <c r="J105" i="17"/>
  <c r="H105" i="17"/>
  <c r="AO104" i="17"/>
  <c r="AL104" i="17"/>
  <c r="AI104" i="17"/>
  <c r="AF104" i="17"/>
  <c r="AC104" i="17"/>
  <c r="Z104" i="17"/>
  <c r="W104" i="17"/>
  <c r="Q104" i="17"/>
  <c r="P104" i="17"/>
  <c r="O104" i="17"/>
  <c r="N104" i="17"/>
  <c r="M104" i="17"/>
  <c r="L104" i="17"/>
  <c r="K104" i="17"/>
  <c r="J104" i="17"/>
  <c r="H104" i="17"/>
  <c r="Q103" i="17"/>
  <c r="O103" i="17"/>
  <c r="N103" i="17"/>
  <c r="M103" i="17"/>
  <c r="L103" i="17"/>
  <c r="K103" i="17"/>
  <c r="J103" i="17"/>
  <c r="H103" i="17"/>
  <c r="Q102" i="17"/>
  <c r="P102" i="17"/>
  <c r="O102" i="17"/>
  <c r="N102" i="17"/>
  <c r="M102" i="17"/>
  <c r="L102" i="17"/>
  <c r="K102" i="17"/>
  <c r="J102" i="17"/>
  <c r="H102" i="17"/>
  <c r="Q101" i="17"/>
  <c r="P101" i="17"/>
  <c r="O101" i="17"/>
  <c r="N101" i="17"/>
  <c r="M101" i="17"/>
  <c r="L101" i="17"/>
  <c r="K101" i="17"/>
  <c r="J101" i="17"/>
  <c r="H101" i="17"/>
  <c r="S100" i="17"/>
  <c r="R100" i="17"/>
  <c r="Q100" i="17"/>
  <c r="P100" i="17"/>
  <c r="O100" i="17"/>
  <c r="N100" i="17"/>
  <c r="M100" i="17"/>
  <c r="L100" i="17"/>
  <c r="K100" i="17"/>
  <c r="J100" i="17"/>
  <c r="I100" i="17"/>
  <c r="H100" i="17"/>
  <c r="N98" i="17"/>
  <c r="J98" i="17"/>
  <c r="H98" i="17"/>
  <c r="N97" i="17"/>
  <c r="J97" i="17"/>
  <c r="H97" i="17"/>
  <c r="N96" i="17"/>
  <c r="J96" i="17"/>
  <c r="H96" i="17"/>
  <c r="Q95" i="17"/>
  <c r="P95" i="17"/>
  <c r="O95" i="17"/>
  <c r="N95" i="17"/>
  <c r="M95" i="17"/>
  <c r="L95" i="17"/>
  <c r="J95" i="17"/>
  <c r="H95" i="17"/>
  <c r="Q94" i="17"/>
  <c r="P94" i="17"/>
  <c r="O94" i="17"/>
  <c r="N94" i="17"/>
  <c r="M94" i="17"/>
  <c r="L94" i="17"/>
  <c r="J94" i="17"/>
  <c r="H94" i="17"/>
  <c r="Q93" i="17"/>
  <c r="P93" i="17"/>
  <c r="O93" i="17"/>
  <c r="N93" i="17"/>
  <c r="M93" i="17"/>
  <c r="L93" i="17"/>
  <c r="J93" i="17"/>
  <c r="H93" i="17"/>
  <c r="Q92" i="17"/>
  <c r="P92" i="17"/>
  <c r="O92" i="17"/>
  <c r="N92" i="17"/>
  <c r="M92" i="17"/>
  <c r="L92" i="17"/>
  <c r="J92" i="17"/>
  <c r="H92" i="17"/>
  <c r="Q91" i="17"/>
  <c r="P91" i="17"/>
  <c r="O91" i="17"/>
  <c r="N91" i="17"/>
  <c r="M91" i="17"/>
  <c r="L91" i="17"/>
  <c r="J91" i="17"/>
  <c r="H91" i="17"/>
  <c r="Q90" i="17"/>
  <c r="P90" i="17"/>
  <c r="O90" i="17"/>
  <c r="N90" i="17"/>
  <c r="M90" i="17"/>
  <c r="L90" i="17"/>
  <c r="K90" i="17"/>
  <c r="J90" i="17"/>
  <c r="H90" i="17"/>
  <c r="Q89" i="17"/>
  <c r="P89" i="17"/>
  <c r="O89" i="17"/>
  <c r="N89" i="17"/>
  <c r="M89" i="17"/>
  <c r="L89" i="17"/>
  <c r="K89" i="17"/>
  <c r="J89" i="17"/>
  <c r="H89" i="17"/>
  <c r="N88" i="17"/>
  <c r="J88" i="17"/>
  <c r="H88" i="17"/>
  <c r="Q87" i="17"/>
  <c r="P87" i="17"/>
  <c r="O87" i="17"/>
  <c r="N87" i="17"/>
  <c r="M87" i="17"/>
  <c r="L87" i="17"/>
  <c r="K87" i="17"/>
  <c r="J87" i="17"/>
  <c r="H87" i="17"/>
  <c r="N86" i="17"/>
  <c r="J86" i="17"/>
  <c r="H86" i="17"/>
  <c r="Q85" i="17"/>
  <c r="P85" i="17"/>
  <c r="O85" i="17"/>
  <c r="N85" i="17"/>
  <c r="L85" i="17"/>
  <c r="K85" i="17"/>
  <c r="J85" i="17"/>
  <c r="H85" i="17"/>
  <c r="Q84" i="17"/>
  <c r="P84" i="17"/>
  <c r="O84" i="17"/>
  <c r="N84" i="17"/>
  <c r="M84" i="17"/>
  <c r="L84" i="17"/>
  <c r="K84" i="17"/>
  <c r="J84" i="17"/>
  <c r="H84" i="17"/>
  <c r="Q83" i="17"/>
  <c r="P83" i="17"/>
  <c r="O83" i="17"/>
  <c r="N83" i="17"/>
  <c r="M83" i="17"/>
  <c r="L83" i="17"/>
  <c r="K83" i="17"/>
  <c r="J83" i="17"/>
  <c r="H83" i="17"/>
  <c r="S82" i="17"/>
  <c r="R82" i="17"/>
  <c r="Q82" i="17"/>
  <c r="P82" i="17"/>
  <c r="O82" i="17"/>
  <c r="N82" i="17"/>
  <c r="M82" i="17"/>
  <c r="L82" i="17"/>
  <c r="K82" i="17"/>
  <c r="J82" i="17"/>
  <c r="I82" i="17"/>
  <c r="H82" i="17"/>
  <c r="J81" i="17"/>
  <c r="H81" i="17" s="1"/>
  <c r="J80" i="17"/>
  <c r="H80" i="17"/>
  <c r="J79" i="17"/>
  <c r="H79" i="17"/>
  <c r="N78" i="17"/>
  <c r="J78" i="17"/>
  <c r="H78" i="17"/>
  <c r="N77" i="17"/>
  <c r="J77" i="17"/>
  <c r="H77" i="17"/>
  <c r="N76" i="17"/>
  <c r="J76" i="17"/>
  <c r="H76" i="17"/>
  <c r="Q75" i="17"/>
  <c r="P75" i="17"/>
  <c r="N75" i="17"/>
  <c r="Q74" i="17"/>
  <c r="P74" i="17"/>
  <c r="N74" i="17"/>
  <c r="Q73" i="17"/>
  <c r="P73" i="17"/>
  <c r="N73" i="17"/>
  <c r="N72" i="17"/>
  <c r="K72" i="17"/>
  <c r="J72" i="17"/>
  <c r="H72" i="17"/>
  <c r="N71" i="17"/>
  <c r="K71" i="17"/>
  <c r="J71" i="17"/>
  <c r="H71" i="17"/>
  <c r="N70" i="17"/>
  <c r="K70" i="17"/>
  <c r="J70" i="17"/>
  <c r="H70" i="17"/>
  <c r="N69" i="17"/>
  <c r="K69" i="17"/>
  <c r="J69" i="17"/>
  <c r="H69" i="17"/>
  <c r="N68" i="17"/>
  <c r="K68" i="17"/>
  <c r="J68" i="17"/>
  <c r="H68" i="17"/>
  <c r="N67" i="17"/>
  <c r="K67" i="17"/>
  <c r="J67" i="17"/>
  <c r="H67" i="17"/>
  <c r="S66" i="17"/>
  <c r="S65" i="17" s="1"/>
  <c r="R66" i="17"/>
  <c r="N66" i="17"/>
  <c r="K66" i="17"/>
  <c r="J66" i="17"/>
  <c r="R65" i="17"/>
  <c r="Q65" i="17"/>
  <c r="P65" i="17"/>
  <c r="O65" i="17"/>
  <c r="M65" i="17"/>
  <c r="L65" i="17"/>
  <c r="K65" i="17"/>
  <c r="J65" i="17"/>
  <c r="I65" i="17"/>
  <c r="Q64" i="17"/>
  <c r="P64" i="17"/>
  <c r="N64" i="17"/>
  <c r="M64" i="17"/>
  <c r="J64" i="17"/>
  <c r="H64" i="17"/>
  <c r="Q63" i="17"/>
  <c r="P63" i="17"/>
  <c r="N63" i="17"/>
  <c r="K63" i="17"/>
  <c r="J63" i="17"/>
  <c r="H63" i="17"/>
  <c r="Q62" i="17"/>
  <c r="P62" i="17"/>
  <c r="N62" i="17"/>
  <c r="K62" i="17"/>
  <c r="J62" i="17"/>
  <c r="H62" i="17"/>
  <c r="Q61" i="17"/>
  <c r="P61" i="17"/>
  <c r="N61" i="17"/>
  <c r="Q60" i="17"/>
  <c r="P60" i="17"/>
  <c r="N60" i="17"/>
  <c r="K60" i="17"/>
  <c r="J60" i="17"/>
  <c r="H60" i="17"/>
  <c r="Q59" i="17"/>
  <c r="P59" i="17"/>
  <c r="O59" i="17"/>
  <c r="N59" i="17"/>
  <c r="M59" i="17"/>
  <c r="L59" i="17"/>
  <c r="K59" i="17"/>
  <c r="J59" i="17"/>
  <c r="H59" i="17"/>
  <c r="Q58" i="17"/>
  <c r="P58" i="17"/>
  <c r="O58" i="17"/>
  <c r="N58" i="17"/>
  <c r="M58" i="17"/>
  <c r="L58" i="17"/>
  <c r="K58" i="17"/>
  <c r="J58" i="17"/>
  <c r="H58" i="17"/>
  <c r="Q57" i="17"/>
  <c r="P57" i="17"/>
  <c r="O57" i="17"/>
  <c r="N57" i="17"/>
  <c r="M57" i="17"/>
  <c r="L57" i="17"/>
  <c r="K57" i="17"/>
  <c r="J57" i="17"/>
  <c r="H57" i="17"/>
  <c r="Q56" i="17"/>
  <c r="P56" i="17"/>
  <c r="O56" i="17"/>
  <c r="N56" i="17"/>
  <c r="M56" i="17"/>
  <c r="L56" i="17"/>
  <c r="K56" i="17"/>
  <c r="J56" i="17"/>
  <c r="H56" i="17"/>
  <c r="Q55" i="17"/>
  <c r="P55" i="17"/>
  <c r="O55" i="17"/>
  <c r="N55" i="17"/>
  <c r="M55" i="17"/>
  <c r="L55" i="17"/>
  <c r="K55" i="17"/>
  <c r="J55" i="17"/>
  <c r="H55" i="17"/>
  <c r="Q54" i="17"/>
  <c r="P54" i="17"/>
  <c r="O54" i="17"/>
  <c r="N54" i="17"/>
  <c r="M54" i="17"/>
  <c r="L54" i="17"/>
  <c r="K54" i="17"/>
  <c r="J54" i="17"/>
  <c r="H54" i="17"/>
  <c r="Q53" i="17"/>
  <c r="P53" i="17"/>
  <c r="O53" i="17"/>
  <c r="N53" i="17"/>
  <c r="M53" i="17"/>
  <c r="L53" i="17"/>
  <c r="K53" i="17"/>
  <c r="J53" i="17"/>
  <c r="H53" i="17"/>
  <c r="Q51" i="17"/>
  <c r="P51" i="17"/>
  <c r="N51" i="17"/>
  <c r="M51" i="17"/>
  <c r="L51" i="17"/>
  <c r="K51" i="17"/>
  <c r="J51" i="17"/>
  <c r="H51" i="17"/>
  <c r="Q50" i="17"/>
  <c r="P50" i="17"/>
  <c r="O50" i="17"/>
  <c r="N50" i="17"/>
  <c r="M50" i="17"/>
  <c r="L50" i="17"/>
  <c r="K50" i="17"/>
  <c r="J50" i="17"/>
  <c r="H50" i="17"/>
  <c r="Q49" i="17"/>
  <c r="P49" i="17"/>
  <c r="O49" i="17"/>
  <c r="N49" i="17"/>
  <c r="M49" i="17"/>
  <c r="L49" i="17"/>
  <c r="K49" i="17"/>
  <c r="J49" i="17"/>
  <c r="H49" i="17"/>
  <c r="S48" i="17"/>
  <c r="R48" i="17"/>
  <c r="R30" i="17" s="1"/>
  <c r="Q48" i="17"/>
  <c r="P48" i="17"/>
  <c r="O48" i="17"/>
  <c r="N48" i="17"/>
  <c r="M48" i="17"/>
  <c r="L48" i="17"/>
  <c r="K48" i="17"/>
  <c r="J48" i="17"/>
  <c r="I48" i="17"/>
  <c r="H48" i="17"/>
  <c r="S46" i="17"/>
  <c r="R46" i="17"/>
  <c r="S45" i="17"/>
  <c r="R45" i="17"/>
  <c r="I45" i="17"/>
  <c r="Q43" i="17"/>
  <c r="Q47" i="17" s="1"/>
  <c r="P43" i="17"/>
  <c r="P47" i="17" s="1"/>
  <c r="N43" i="17"/>
  <c r="N47" i="17" s="1"/>
  <c r="M43" i="17"/>
  <c r="M47" i="17" s="1"/>
  <c r="L43" i="17"/>
  <c r="L47" i="17" s="1"/>
  <c r="K43" i="17"/>
  <c r="K47" i="17" s="1"/>
  <c r="J43" i="17"/>
  <c r="J47" i="17" s="1"/>
  <c r="H43" i="17"/>
  <c r="H47" i="17" s="1"/>
  <c r="Q42" i="17"/>
  <c r="Q46" i="17" s="1"/>
  <c r="P42" i="17"/>
  <c r="P46" i="17" s="1"/>
  <c r="O42" i="17"/>
  <c r="O46" i="17" s="1"/>
  <c r="N42" i="17"/>
  <c r="N46" i="17" s="1"/>
  <c r="M42" i="17"/>
  <c r="M46" i="17" s="1"/>
  <c r="L42" i="17"/>
  <c r="L46" i="17" s="1"/>
  <c r="K42" i="17"/>
  <c r="K46" i="17" s="1"/>
  <c r="J42" i="17"/>
  <c r="J46" i="17" s="1"/>
  <c r="H42" i="17"/>
  <c r="H46" i="17" s="1"/>
  <c r="Q41" i="17"/>
  <c r="Q45" i="17" s="1"/>
  <c r="P41" i="17"/>
  <c r="P45" i="17" s="1"/>
  <c r="O41" i="17"/>
  <c r="O45" i="17" s="1"/>
  <c r="N41" i="17"/>
  <c r="N45" i="17" s="1"/>
  <c r="M41" i="17"/>
  <c r="M45" i="17" s="1"/>
  <c r="L41" i="17"/>
  <c r="L45" i="17" s="1"/>
  <c r="K41" i="17"/>
  <c r="K45" i="17" s="1"/>
  <c r="J41" i="17"/>
  <c r="J45" i="17" s="1"/>
  <c r="H41" i="17"/>
  <c r="H45" i="17" s="1"/>
  <c r="S40" i="17"/>
  <c r="S44" i="17" s="1"/>
  <c r="R40" i="17"/>
  <c r="R44" i="17" s="1"/>
  <c r="Q40" i="17"/>
  <c r="Q44" i="17" s="1"/>
  <c r="P40" i="17"/>
  <c r="P44" i="17" s="1"/>
  <c r="O40" i="17"/>
  <c r="O44" i="17" s="1"/>
  <c r="N40" i="17"/>
  <c r="N44" i="17" s="1"/>
  <c r="M40" i="17"/>
  <c r="M44" i="17" s="1"/>
  <c r="L40" i="17"/>
  <c r="L44" i="17" s="1"/>
  <c r="K40" i="17"/>
  <c r="K44" i="17" s="1"/>
  <c r="J40" i="17"/>
  <c r="J44" i="17" s="1"/>
  <c r="I40" i="17"/>
  <c r="I44" i="17" s="1"/>
  <c r="H40" i="17"/>
  <c r="H44" i="17" s="1"/>
  <c r="Q39" i="17"/>
  <c r="P39" i="17"/>
  <c r="N39" i="17"/>
  <c r="M39" i="17"/>
  <c r="J39" i="17"/>
  <c r="H39" i="17"/>
  <c r="Q38" i="17"/>
  <c r="P38" i="17"/>
  <c r="N38" i="17"/>
  <c r="M38" i="17"/>
  <c r="J38" i="17"/>
  <c r="H38" i="17"/>
  <c r="Q37" i="17"/>
  <c r="P37" i="17"/>
  <c r="N37" i="17"/>
  <c r="M37" i="17"/>
  <c r="J37" i="17"/>
  <c r="H37" i="17"/>
  <c r="Q36" i="17"/>
  <c r="P36" i="17"/>
  <c r="M36" i="17"/>
  <c r="L36" i="17"/>
  <c r="K36" i="17"/>
  <c r="J36" i="17"/>
  <c r="H36" i="17"/>
  <c r="Q35" i="17"/>
  <c r="P35" i="17"/>
  <c r="M35" i="17"/>
  <c r="L35" i="17"/>
  <c r="K35" i="17"/>
  <c r="J35" i="17"/>
  <c r="H35" i="17"/>
  <c r="Q34" i="17"/>
  <c r="P34" i="17"/>
  <c r="M34" i="17"/>
  <c r="L34" i="17"/>
  <c r="K34" i="17"/>
  <c r="J34" i="17"/>
  <c r="H34" i="17"/>
  <c r="Q33" i="17"/>
  <c r="P33" i="17"/>
  <c r="N33" i="17"/>
  <c r="M33" i="17"/>
  <c r="L33" i="17"/>
  <c r="K33" i="17"/>
  <c r="J33" i="17"/>
  <c r="H33" i="17"/>
  <c r="Q32" i="17"/>
  <c r="P32" i="17"/>
  <c r="N32" i="17"/>
  <c r="M32" i="17"/>
  <c r="L32" i="17"/>
  <c r="K32" i="17"/>
  <c r="J32" i="17"/>
  <c r="H32" i="17"/>
  <c r="Q31" i="17"/>
  <c r="P31" i="17"/>
  <c r="N31" i="17"/>
  <c r="M31" i="17"/>
  <c r="L31" i="17"/>
  <c r="K31" i="17"/>
  <c r="J31" i="17"/>
  <c r="H31" i="17"/>
  <c r="S30" i="17"/>
  <c r="Q30" i="17"/>
  <c r="P30" i="17"/>
  <c r="O30" i="17"/>
  <c r="N30" i="17"/>
  <c r="M30" i="17"/>
  <c r="L30" i="17"/>
  <c r="K30" i="17"/>
  <c r="J30" i="17"/>
  <c r="I30" i="17"/>
  <c r="H30" i="17"/>
  <c r="S29" i="17"/>
  <c r="R29" i="17"/>
  <c r="Q29" i="17"/>
  <c r="P29" i="17"/>
  <c r="O29" i="17"/>
  <c r="N29" i="17"/>
  <c r="M29" i="17"/>
  <c r="L29" i="17"/>
  <c r="K29" i="17"/>
  <c r="J29" i="17"/>
  <c r="I29" i="17"/>
  <c r="H29" i="17"/>
  <c r="S27" i="17"/>
  <c r="R27" i="17"/>
  <c r="Q27" i="17"/>
  <c r="P27" i="17"/>
  <c r="O27" i="17"/>
  <c r="N27" i="17"/>
  <c r="M27" i="17"/>
  <c r="L27" i="17"/>
  <c r="K27" i="17"/>
  <c r="J27" i="17"/>
  <c r="I27" i="17"/>
  <c r="H27" i="17"/>
  <c r="N26" i="17"/>
  <c r="H26" i="17"/>
  <c r="Q25" i="17"/>
  <c r="P25" i="17"/>
  <c r="O25" i="17"/>
  <c r="N25" i="17"/>
  <c r="M25" i="17"/>
  <c r="L25" i="17"/>
  <c r="K25" i="17"/>
  <c r="J25" i="17"/>
  <c r="H25" i="17"/>
  <c r="Q24" i="17"/>
  <c r="P24" i="17"/>
  <c r="O24" i="17"/>
  <c r="N24" i="17"/>
  <c r="M24" i="17"/>
  <c r="L24" i="17"/>
  <c r="K24" i="17"/>
  <c r="J24" i="17"/>
  <c r="H24" i="17"/>
  <c r="G23" i="17"/>
  <c r="S22" i="17"/>
  <c r="R22" i="17"/>
  <c r="Q22" i="17"/>
  <c r="P22" i="17"/>
  <c r="O22" i="17"/>
  <c r="N22" i="17"/>
  <c r="M22" i="17"/>
  <c r="L22" i="17"/>
  <c r="K22" i="17"/>
  <c r="J22" i="17"/>
  <c r="I22" i="17"/>
  <c r="H22" i="17"/>
  <c r="Q20" i="17"/>
  <c r="P20" i="17"/>
  <c r="O20" i="17"/>
  <c r="M20" i="17"/>
  <c r="L20" i="17"/>
  <c r="I20" i="17"/>
  <c r="S17" i="17"/>
  <c r="R17" i="17"/>
  <c r="Q17" i="17"/>
  <c r="P17" i="17"/>
  <c r="O17" i="17"/>
  <c r="N17" i="17"/>
  <c r="M17" i="17"/>
  <c r="L17" i="17"/>
  <c r="K17" i="17"/>
  <c r="J17" i="17"/>
  <c r="I17" i="17"/>
  <c r="N15" i="17"/>
  <c r="H15" i="17"/>
  <c r="N14" i="17"/>
  <c r="H14" i="17"/>
  <c r="N12" i="17"/>
  <c r="H12" i="17"/>
  <c r="N11" i="17"/>
  <c r="N18" i="17" s="1"/>
  <c r="N28" i="6"/>
  <c r="H28" i="6"/>
  <c r="H9" i="8"/>
  <c r="H17" i="17" l="1"/>
  <c r="H65" i="17"/>
  <c r="K20" i="17"/>
  <c r="R20" i="17"/>
  <c r="H66" i="17"/>
  <c r="H11" i="17"/>
  <c r="S20" i="17"/>
  <c r="N65" i="17"/>
  <c r="N20" i="17"/>
  <c r="H18" i="17"/>
  <c r="H10" i="17"/>
  <c r="H9" i="17" s="1"/>
  <c r="J20" i="17"/>
  <c r="H20" i="17" s="1"/>
  <c r="N10" i="17"/>
  <c r="N9" i="17" s="1"/>
  <c r="J9" i="10"/>
  <c r="H112" i="4" l="1"/>
  <c r="S22" i="4"/>
  <c r="R22" i="4"/>
  <c r="Q22" i="4"/>
  <c r="P22" i="4"/>
  <c r="O22" i="4"/>
  <c r="M22" i="4"/>
  <c r="L22" i="4"/>
  <c r="K22" i="4"/>
  <c r="I22" i="4"/>
  <c r="H22" i="4" s="1"/>
  <c r="J22" i="4"/>
  <c r="S17" i="4"/>
  <c r="R17" i="4"/>
  <c r="I17" i="4"/>
  <c r="P74" i="9" l="1"/>
  <c r="N16" i="15"/>
  <c r="H16" i="15"/>
  <c r="N55" i="14" l="1"/>
  <c r="N54" i="14"/>
  <c r="N53" i="14"/>
  <c r="N52" i="14"/>
  <c r="N51" i="14"/>
  <c r="N49" i="14"/>
  <c r="H52" i="14"/>
  <c r="H55" i="14"/>
  <c r="H49" i="14"/>
  <c r="H21" i="14"/>
  <c r="N117" i="4" l="1"/>
  <c r="H117" i="4"/>
  <c r="S40" i="4" l="1"/>
  <c r="S29" i="4" s="1"/>
  <c r="S27" i="4" s="1"/>
  <c r="R40" i="4"/>
  <c r="R29" i="4" s="1"/>
  <c r="R27" i="4" s="1"/>
  <c r="I40" i="4"/>
  <c r="I29" i="4" s="1"/>
  <c r="I27" i="4" s="1"/>
  <c r="R46" i="4"/>
  <c r="S46" i="4"/>
  <c r="I45" i="4"/>
  <c r="R45" i="4"/>
  <c r="S45" i="4"/>
  <c r="S100" i="4"/>
  <c r="R100" i="4"/>
  <c r="S82" i="4"/>
  <c r="R82" i="4"/>
  <c r="I82" i="4"/>
  <c r="I65" i="4" s="1"/>
  <c r="S66" i="4"/>
  <c r="R66" i="4"/>
  <c r="S65" i="4" l="1"/>
  <c r="S20" i="4" s="1"/>
  <c r="I20" i="4"/>
  <c r="R65" i="4"/>
  <c r="R20" i="4" s="1"/>
  <c r="S48" i="4"/>
  <c r="R48" i="4"/>
  <c r="I48" i="4"/>
  <c r="J30" i="4"/>
  <c r="I100" i="4"/>
  <c r="N26" i="4"/>
  <c r="H26" i="4"/>
  <c r="I44" i="14"/>
  <c r="R44" i="14"/>
  <c r="S44" i="14"/>
  <c r="S25" i="14"/>
  <c r="R25" i="14"/>
  <c r="I25" i="14"/>
  <c r="Q23" i="14"/>
  <c r="P23" i="14"/>
  <c r="O23" i="14"/>
  <c r="N23" i="14" s="1"/>
  <c r="J23" i="14"/>
  <c r="K23" i="14"/>
  <c r="L23" i="14"/>
  <c r="M23" i="14"/>
  <c r="I22" i="14"/>
  <c r="S22" i="14"/>
  <c r="H23" i="14" l="1"/>
  <c r="H25" i="14" s="1"/>
  <c r="I30" i="4"/>
  <c r="I44" i="4"/>
  <c r="R30" i="4"/>
  <c r="R44" i="4"/>
  <c r="S30" i="4"/>
  <c r="S44" i="4"/>
  <c r="G17" i="11"/>
  <c r="R41" i="13"/>
  <c r="S41" i="13"/>
  <c r="I41" i="13"/>
  <c r="I39" i="13"/>
  <c r="R29" i="13"/>
  <c r="I29" i="13"/>
  <c r="S28" i="13"/>
  <c r="R28" i="13"/>
  <c r="I28" i="13"/>
  <c r="I36" i="13"/>
  <c r="S32" i="13"/>
  <c r="S29" i="13" s="1"/>
  <c r="N44" i="13"/>
  <c r="S16" i="13"/>
  <c r="R16" i="13"/>
  <c r="S9" i="13"/>
  <c r="R9" i="13"/>
  <c r="I16" i="13"/>
  <c r="I13" i="13"/>
  <c r="I10" i="13"/>
  <c r="N15" i="10"/>
  <c r="N16" i="10" s="1"/>
  <c r="H15" i="10"/>
  <c r="H16" i="10" s="1"/>
  <c r="H77" i="9"/>
  <c r="I77" i="9"/>
  <c r="H41" i="9"/>
  <c r="I43" i="9"/>
  <c r="R43" i="9"/>
  <c r="S43" i="9"/>
  <c r="N13" i="9"/>
  <c r="I34" i="9"/>
  <c r="I19" i="9"/>
  <c r="I16" i="9"/>
  <c r="I14" i="9"/>
  <c r="M11" i="11"/>
  <c r="G11" i="11"/>
  <c r="G15" i="11"/>
  <c r="M15" i="11"/>
  <c r="G15" i="6"/>
  <c r="G14" i="6"/>
  <c r="R17" i="13" l="1"/>
  <c r="S17" i="13"/>
  <c r="R59" i="13"/>
  <c r="R48" i="13"/>
  <c r="I30" i="13"/>
  <c r="R30" i="13"/>
  <c r="S59" i="13"/>
  <c r="S48" i="13"/>
  <c r="I59" i="13"/>
  <c r="I48" i="13"/>
  <c r="S30" i="13"/>
  <c r="I9" i="13"/>
  <c r="I17" i="13" s="1"/>
  <c r="G23" i="4"/>
  <c r="W104" i="4"/>
  <c r="AO104" i="4"/>
  <c r="AL104" i="4"/>
  <c r="AI104" i="4"/>
  <c r="AF104" i="4"/>
  <c r="AC104" i="4"/>
  <c r="Z104" i="4"/>
  <c r="W106" i="4"/>
  <c r="K106" i="4" s="1"/>
  <c r="AO106" i="4"/>
  <c r="AL106" i="4"/>
  <c r="AI106" i="4"/>
  <c r="AF106" i="4"/>
  <c r="AC106" i="4"/>
  <c r="Z106" i="4"/>
  <c r="G60" i="9" l="1"/>
  <c r="F60" i="9"/>
  <c r="V14" i="9" l="1"/>
  <c r="W14" i="9"/>
  <c r="X14" i="9"/>
  <c r="Y14" i="9"/>
  <c r="Z14" i="9"/>
  <c r="AA14" i="9"/>
  <c r="AB14" i="9"/>
  <c r="AC14" i="9"/>
  <c r="AD14" i="9"/>
  <c r="AE14" i="9"/>
  <c r="AF14" i="9"/>
  <c r="AG14" i="9"/>
  <c r="AH14" i="9"/>
  <c r="AI14" i="9"/>
  <c r="AJ14" i="9"/>
  <c r="AK14" i="9"/>
  <c r="AL14" i="9"/>
  <c r="AM14" i="9"/>
  <c r="AN14" i="9"/>
  <c r="AO14" i="9"/>
  <c r="U14" i="9"/>
  <c r="V19" i="9"/>
  <c r="W19" i="9"/>
  <c r="X19" i="9"/>
  <c r="Y19" i="9"/>
  <c r="Z19" i="9"/>
  <c r="AA19" i="9"/>
  <c r="AB19" i="9"/>
  <c r="AC19" i="9"/>
  <c r="AD19" i="9"/>
  <c r="AE19" i="9"/>
  <c r="AF19" i="9"/>
  <c r="AG19" i="9"/>
  <c r="AH19" i="9"/>
  <c r="AI19" i="9"/>
  <c r="AJ19" i="9"/>
  <c r="AK19" i="9"/>
  <c r="AL19" i="9"/>
  <c r="AM19" i="9"/>
  <c r="AN19" i="9"/>
  <c r="AO19" i="9"/>
  <c r="U19" i="9"/>
  <c r="J13" i="9"/>
  <c r="H13" i="9" s="1"/>
  <c r="G18" i="9"/>
  <c r="G19" i="9" s="1"/>
  <c r="F18" i="9"/>
  <c r="F19" i="9" s="1"/>
  <c r="G15" i="9"/>
  <c r="G16" i="9" s="1"/>
  <c r="F15" i="9"/>
  <c r="F16" i="9" s="1"/>
  <c r="F13" i="9"/>
  <c r="G13" i="9"/>
  <c r="G12" i="9"/>
  <c r="G14" i="9" s="1"/>
  <c r="F12" i="9"/>
  <c r="F14" i="9" s="1"/>
  <c r="F17" i="9" s="1"/>
  <c r="AO17" i="9" l="1"/>
  <c r="AL17" i="9"/>
  <c r="AI17" i="9"/>
  <c r="AF17" i="9"/>
  <c r="AC17" i="9"/>
  <c r="Z17" i="9"/>
  <c r="W17" i="9"/>
  <c r="C14" i="16"/>
  <c r="B14" i="16"/>
  <c r="A14" i="16"/>
  <c r="C10" i="16"/>
  <c r="B10" i="16"/>
  <c r="A10" i="16"/>
  <c r="B9" i="16"/>
  <c r="C9" i="16"/>
  <c r="A9" i="16"/>
  <c r="C8" i="16"/>
  <c r="B8" i="16"/>
  <c r="C7" i="16"/>
  <c r="B7" i="16"/>
  <c r="C6" i="16"/>
  <c r="B6" i="16"/>
  <c r="C5" i="16"/>
  <c r="B5" i="16"/>
  <c r="B4" i="16"/>
  <c r="C4" i="16"/>
  <c r="A4" i="16"/>
  <c r="C3" i="16"/>
  <c r="B3" i="16"/>
  <c r="A3" i="16"/>
  <c r="P73" i="4"/>
  <c r="Q73" i="4"/>
  <c r="P74" i="4"/>
  <c r="Q74" i="4"/>
  <c r="P75" i="4"/>
  <c r="Q75" i="4"/>
  <c r="J76" i="4"/>
  <c r="J77" i="4"/>
  <c r="J78" i="4"/>
  <c r="H78" i="4" s="1"/>
  <c r="J115" i="4"/>
  <c r="Q115" i="4"/>
  <c r="L115" i="4"/>
  <c r="M115" i="4"/>
  <c r="P115" i="4"/>
  <c r="O115" i="4"/>
  <c r="N115" i="4" s="1"/>
  <c r="K115" i="4"/>
  <c r="J114" i="4"/>
  <c r="Q114" i="4"/>
  <c r="L114" i="4"/>
  <c r="M114" i="4"/>
  <c r="P114" i="4"/>
  <c r="O114" i="4"/>
  <c r="K114" i="4"/>
  <c r="J113" i="4"/>
  <c r="Q113" i="4"/>
  <c r="L113" i="4"/>
  <c r="M113" i="4"/>
  <c r="P113" i="4"/>
  <c r="O113" i="4"/>
  <c r="N113" i="4" s="1"/>
  <c r="K113" i="4"/>
  <c r="J112" i="4"/>
  <c r="Q112" i="4"/>
  <c r="L112" i="4"/>
  <c r="M112" i="4"/>
  <c r="P112" i="4"/>
  <c r="O112" i="4"/>
  <c r="K112" i="4"/>
  <c r="J110" i="4"/>
  <c r="Q110" i="4"/>
  <c r="L110" i="4"/>
  <c r="M110" i="4"/>
  <c r="P110" i="4"/>
  <c r="O110" i="4"/>
  <c r="N110" i="4" s="1"/>
  <c r="K110" i="4"/>
  <c r="J109" i="4"/>
  <c r="Q109" i="4"/>
  <c r="L109" i="4"/>
  <c r="M109" i="4"/>
  <c r="P109" i="4"/>
  <c r="O109" i="4"/>
  <c r="K109" i="4"/>
  <c r="J108" i="4"/>
  <c r="Q108" i="4"/>
  <c r="L108" i="4"/>
  <c r="M108" i="4"/>
  <c r="P108" i="4"/>
  <c r="O108" i="4"/>
  <c r="N108" i="4" s="1"/>
  <c r="K108" i="4"/>
  <c r="J107" i="4"/>
  <c r="Q107" i="4"/>
  <c r="L107" i="4"/>
  <c r="M107" i="4"/>
  <c r="P107" i="4"/>
  <c r="O107" i="4"/>
  <c r="K107" i="4"/>
  <c r="J106" i="4"/>
  <c r="Q106" i="4"/>
  <c r="L106" i="4"/>
  <c r="M106" i="4"/>
  <c r="P106" i="4"/>
  <c r="O106" i="4"/>
  <c r="J105" i="4"/>
  <c r="Q105" i="4"/>
  <c r="N105" i="4" s="1"/>
  <c r="L105" i="4"/>
  <c r="M105" i="4"/>
  <c r="J104" i="4"/>
  <c r="Q104" i="4"/>
  <c r="L104" i="4"/>
  <c r="M104" i="4"/>
  <c r="P104" i="4"/>
  <c r="O104" i="4"/>
  <c r="K104" i="4"/>
  <c r="J103" i="4"/>
  <c r="Q103" i="4"/>
  <c r="L103" i="4"/>
  <c r="M103" i="4"/>
  <c r="O103" i="4"/>
  <c r="K103" i="4"/>
  <c r="J102" i="4"/>
  <c r="Q102" i="4"/>
  <c r="L102" i="4"/>
  <c r="M102" i="4"/>
  <c r="P102" i="4"/>
  <c r="O102" i="4"/>
  <c r="K102" i="4"/>
  <c r="J101" i="4"/>
  <c r="Q101" i="4"/>
  <c r="L101" i="4"/>
  <c r="M101" i="4"/>
  <c r="P101" i="4"/>
  <c r="O101" i="4"/>
  <c r="K101" i="4"/>
  <c r="J98" i="4"/>
  <c r="N98" i="4"/>
  <c r="J97" i="4"/>
  <c r="N97" i="4"/>
  <c r="J96" i="4"/>
  <c r="J95" i="4"/>
  <c r="Q95" i="4"/>
  <c r="L95" i="4"/>
  <c r="M95" i="4"/>
  <c r="P95" i="4"/>
  <c r="O95" i="4"/>
  <c r="J94" i="4"/>
  <c r="Q94" i="4"/>
  <c r="L94" i="4"/>
  <c r="M94" i="4"/>
  <c r="P94" i="4"/>
  <c r="O94" i="4"/>
  <c r="J93" i="4"/>
  <c r="Q93" i="4"/>
  <c r="L93" i="4"/>
  <c r="M93" i="4"/>
  <c r="P93" i="4"/>
  <c r="O93" i="4"/>
  <c r="J92" i="4"/>
  <c r="Q92" i="4"/>
  <c r="L92" i="4"/>
  <c r="M92" i="4"/>
  <c r="P92" i="4"/>
  <c r="O92" i="4"/>
  <c r="J91" i="4"/>
  <c r="Q91" i="4"/>
  <c r="L91" i="4"/>
  <c r="M91" i="4"/>
  <c r="P91" i="4"/>
  <c r="O91" i="4"/>
  <c r="J90" i="4"/>
  <c r="Q90" i="4"/>
  <c r="L90" i="4"/>
  <c r="M90" i="4"/>
  <c r="P90" i="4"/>
  <c r="O90" i="4"/>
  <c r="K90" i="4"/>
  <c r="J89" i="4"/>
  <c r="Q89" i="4"/>
  <c r="L89" i="4"/>
  <c r="M89" i="4"/>
  <c r="P89" i="4"/>
  <c r="O89" i="4"/>
  <c r="N89" i="4" s="1"/>
  <c r="K89" i="4"/>
  <c r="J88" i="4"/>
  <c r="J87" i="4"/>
  <c r="Q87" i="4"/>
  <c r="L87" i="4"/>
  <c r="M87" i="4"/>
  <c r="P87" i="4"/>
  <c r="O87" i="4"/>
  <c r="N87" i="4" s="1"/>
  <c r="K87" i="4"/>
  <c r="J86" i="4"/>
  <c r="J85" i="4"/>
  <c r="Q85" i="4"/>
  <c r="L85" i="4"/>
  <c r="M85" i="4"/>
  <c r="P85" i="4"/>
  <c r="O85" i="4"/>
  <c r="N85" i="4" s="1"/>
  <c r="K85" i="4"/>
  <c r="J84" i="4"/>
  <c r="Q84" i="4"/>
  <c r="L84" i="4"/>
  <c r="M84" i="4"/>
  <c r="P84" i="4"/>
  <c r="O84" i="4"/>
  <c r="K84" i="4"/>
  <c r="J83" i="4"/>
  <c r="Q83" i="4"/>
  <c r="Q82" i="4" s="1"/>
  <c r="L83" i="4"/>
  <c r="M83" i="4"/>
  <c r="P83" i="4"/>
  <c r="O83" i="4"/>
  <c r="K83" i="4"/>
  <c r="K82" i="4" s="1"/>
  <c r="J81" i="4"/>
  <c r="J80" i="4"/>
  <c r="J79" i="4"/>
  <c r="J72" i="4"/>
  <c r="N72" i="4"/>
  <c r="K72" i="4"/>
  <c r="J71" i="4"/>
  <c r="K71" i="4"/>
  <c r="J70" i="4"/>
  <c r="N70" i="4"/>
  <c r="K70" i="4"/>
  <c r="J69" i="4"/>
  <c r="K69" i="4"/>
  <c r="J68" i="4"/>
  <c r="N68" i="4"/>
  <c r="K68" i="4"/>
  <c r="J67" i="4"/>
  <c r="K67" i="4"/>
  <c r="J64" i="4"/>
  <c r="Q64" i="4"/>
  <c r="M64" i="4"/>
  <c r="P64" i="4"/>
  <c r="N64" i="4"/>
  <c r="J63" i="4"/>
  <c r="Q63" i="4"/>
  <c r="P63" i="4"/>
  <c r="K63" i="4"/>
  <c r="J62" i="4"/>
  <c r="Q62" i="4"/>
  <c r="P62" i="4"/>
  <c r="N62" i="4"/>
  <c r="K62" i="4"/>
  <c r="Q61" i="4"/>
  <c r="P61" i="4"/>
  <c r="J60" i="4"/>
  <c r="Q60" i="4"/>
  <c r="P60" i="4"/>
  <c r="N60" i="4" s="1"/>
  <c r="K60" i="4"/>
  <c r="J59" i="4"/>
  <c r="J54" i="4" s="1"/>
  <c r="Q59" i="4"/>
  <c r="Q54" i="4" s="1"/>
  <c r="L59" i="4"/>
  <c r="L54" i="4" s="1"/>
  <c r="M59" i="4"/>
  <c r="M54" i="4" s="1"/>
  <c r="P59" i="4"/>
  <c r="P54" i="4" s="1"/>
  <c r="O59" i="4"/>
  <c r="K59" i="4"/>
  <c r="J58" i="4"/>
  <c r="Q58" i="4"/>
  <c r="L58" i="4"/>
  <c r="M58" i="4"/>
  <c r="P58" i="4"/>
  <c r="O58" i="4"/>
  <c r="K58" i="4"/>
  <c r="J57" i="4"/>
  <c r="Q57" i="4"/>
  <c r="L57" i="4"/>
  <c r="M57" i="4"/>
  <c r="P57" i="4"/>
  <c r="O57" i="4"/>
  <c r="K57" i="4"/>
  <c r="J56" i="4"/>
  <c r="Q56" i="4"/>
  <c r="L56" i="4"/>
  <c r="M56" i="4"/>
  <c r="P56" i="4"/>
  <c r="O56" i="4"/>
  <c r="K56" i="4"/>
  <c r="J55" i="4"/>
  <c r="Q55" i="4"/>
  <c r="L55" i="4"/>
  <c r="L53" i="4" s="1"/>
  <c r="M55" i="4"/>
  <c r="P55" i="4"/>
  <c r="O55" i="4"/>
  <c r="K55" i="4"/>
  <c r="J51" i="4"/>
  <c r="Q51" i="4"/>
  <c r="L51" i="4"/>
  <c r="M51" i="4"/>
  <c r="P51" i="4"/>
  <c r="N51" i="4" s="1"/>
  <c r="K51" i="4"/>
  <c r="J50" i="4"/>
  <c r="Q50" i="4"/>
  <c r="L50" i="4"/>
  <c r="M50" i="4"/>
  <c r="P50" i="4"/>
  <c r="O50" i="4"/>
  <c r="K50" i="4"/>
  <c r="J49" i="4"/>
  <c r="Q49" i="4"/>
  <c r="L49" i="4"/>
  <c r="M49" i="4"/>
  <c r="P49" i="4"/>
  <c r="O49" i="4"/>
  <c r="K49" i="4"/>
  <c r="J48" i="4"/>
  <c r="Q48" i="4"/>
  <c r="L48" i="4"/>
  <c r="M48" i="4"/>
  <c r="P48" i="4"/>
  <c r="O48" i="4"/>
  <c r="K48" i="4"/>
  <c r="J43" i="4"/>
  <c r="Q43" i="4"/>
  <c r="L43" i="4"/>
  <c r="M43" i="4"/>
  <c r="P43" i="4"/>
  <c r="N43" i="4" s="1"/>
  <c r="K43" i="4"/>
  <c r="J42" i="4"/>
  <c r="Q42" i="4"/>
  <c r="L42" i="4"/>
  <c r="M42" i="4"/>
  <c r="P42" i="4"/>
  <c r="O42" i="4"/>
  <c r="K42" i="4"/>
  <c r="J41" i="4"/>
  <c r="Q41" i="4"/>
  <c r="L41" i="4"/>
  <c r="M41" i="4"/>
  <c r="M40" i="4" s="1"/>
  <c r="P41" i="4"/>
  <c r="O41" i="4"/>
  <c r="O17" i="4" s="1"/>
  <c r="K41" i="4"/>
  <c r="J39" i="4"/>
  <c r="Q39" i="4"/>
  <c r="M39" i="4"/>
  <c r="P39" i="4"/>
  <c r="J38" i="4"/>
  <c r="Q38" i="4"/>
  <c r="M38" i="4"/>
  <c r="P38" i="4"/>
  <c r="N38" i="4"/>
  <c r="J37" i="4"/>
  <c r="Q37" i="4"/>
  <c r="M37" i="4"/>
  <c r="P37" i="4"/>
  <c r="J36" i="4"/>
  <c r="Q36" i="4"/>
  <c r="L36" i="4"/>
  <c r="M36" i="4"/>
  <c r="P36" i="4"/>
  <c r="K36" i="4"/>
  <c r="J35" i="4"/>
  <c r="Q35" i="4"/>
  <c r="L35" i="4"/>
  <c r="M35" i="4"/>
  <c r="P35" i="4"/>
  <c r="K35" i="4"/>
  <c r="J34" i="4"/>
  <c r="Q34" i="4"/>
  <c r="L34" i="4"/>
  <c r="M34" i="4"/>
  <c r="P34" i="4"/>
  <c r="K34" i="4"/>
  <c r="J33" i="4"/>
  <c r="Q33" i="4"/>
  <c r="L33" i="4"/>
  <c r="M33" i="4"/>
  <c r="P33" i="4"/>
  <c r="K33" i="4"/>
  <c r="J32" i="4"/>
  <c r="Q32" i="4"/>
  <c r="L32" i="4"/>
  <c r="M32" i="4"/>
  <c r="P32" i="4"/>
  <c r="N32" i="4"/>
  <c r="K32" i="4"/>
  <c r="J31" i="4"/>
  <c r="J17" i="4" s="1"/>
  <c r="Q31" i="4"/>
  <c r="Q17" i="4" s="1"/>
  <c r="L31" i="4"/>
  <c r="L17" i="4" s="1"/>
  <c r="M31" i="4"/>
  <c r="P31" i="4"/>
  <c r="P17" i="4" s="1"/>
  <c r="K31" i="4"/>
  <c r="K17" i="4" s="1"/>
  <c r="Q30" i="4"/>
  <c r="L30" i="4"/>
  <c r="M30" i="4"/>
  <c r="P30" i="4"/>
  <c r="O30" i="4"/>
  <c r="K30" i="4"/>
  <c r="J25" i="4"/>
  <c r="Q25" i="4"/>
  <c r="L25" i="4"/>
  <c r="M25" i="4"/>
  <c r="P25" i="4"/>
  <c r="O25" i="4"/>
  <c r="K25" i="4"/>
  <c r="J24" i="4"/>
  <c r="Q24" i="4"/>
  <c r="L24" i="4"/>
  <c r="M24" i="4"/>
  <c r="P24" i="4"/>
  <c r="O24" i="4"/>
  <c r="K24" i="4"/>
  <c r="P53" i="4" l="1"/>
  <c r="J53" i="4"/>
  <c r="N58" i="4"/>
  <c r="L82" i="4"/>
  <c r="L65" i="4" s="1"/>
  <c r="N91" i="4"/>
  <c r="N95" i="4"/>
  <c r="Q100" i="4"/>
  <c r="D7" i="16"/>
  <c r="H30" i="4"/>
  <c r="M17" i="4"/>
  <c r="H17" i="4" s="1"/>
  <c r="K53" i="4"/>
  <c r="N56" i="4"/>
  <c r="K54" i="4"/>
  <c r="K66" i="4"/>
  <c r="N112" i="4"/>
  <c r="K65" i="4"/>
  <c r="N93" i="4"/>
  <c r="N24" i="4"/>
  <c r="N17" i="4"/>
  <c r="N25" i="4"/>
  <c r="N30" i="4"/>
  <c r="M29" i="4"/>
  <c r="N33" i="4"/>
  <c r="N37" i="4"/>
  <c r="K40" i="4"/>
  <c r="K44" i="4" s="1"/>
  <c r="L40" i="4"/>
  <c r="L29" i="4" s="1"/>
  <c r="L27" i="4" s="1"/>
  <c r="L20" i="4" s="1"/>
  <c r="N42" i="4"/>
  <c r="M53" i="4"/>
  <c r="N57" i="4"/>
  <c r="N61" i="4"/>
  <c r="Q65" i="4"/>
  <c r="N71" i="4"/>
  <c r="P82" i="4"/>
  <c r="J82" i="4"/>
  <c r="N86" i="4"/>
  <c r="N90" i="4"/>
  <c r="N94" i="4"/>
  <c r="P100" i="4"/>
  <c r="J100" i="4"/>
  <c r="N104" i="4"/>
  <c r="N107" i="4"/>
  <c r="K29" i="4"/>
  <c r="K27" i="4" s="1"/>
  <c r="K20" i="4" s="1"/>
  <c r="Q40" i="4"/>
  <c r="Q44" i="4" s="1"/>
  <c r="J66" i="4"/>
  <c r="M82" i="4"/>
  <c r="H82" i="4" s="1"/>
  <c r="M100" i="4"/>
  <c r="N103" i="4"/>
  <c r="N106" i="4"/>
  <c r="H76" i="4"/>
  <c r="N22" i="4"/>
  <c r="Q29" i="4"/>
  <c r="N39" i="4"/>
  <c r="P40" i="4"/>
  <c r="P29" i="4" s="1"/>
  <c r="P27" i="4" s="1"/>
  <c r="J40" i="4"/>
  <c r="J29" i="4" s="1"/>
  <c r="J27" i="4" s="1"/>
  <c r="Q53" i="4"/>
  <c r="N63" i="4"/>
  <c r="M65" i="4"/>
  <c r="N69" i="4"/>
  <c r="N84" i="4"/>
  <c r="N88" i="4"/>
  <c r="N92" i="4"/>
  <c r="N96" i="4"/>
  <c r="K100" i="4"/>
  <c r="H100" i="4" s="1"/>
  <c r="L100" i="4"/>
  <c r="N102" i="4"/>
  <c r="N109" i="4"/>
  <c r="N114" i="4"/>
  <c r="H77" i="4"/>
  <c r="N31" i="4"/>
  <c r="N41" i="4"/>
  <c r="O40" i="4"/>
  <c r="O44" i="4" s="1"/>
  <c r="N48" i="4"/>
  <c r="P44" i="4"/>
  <c r="M44" i="4"/>
  <c r="L44" i="4"/>
  <c r="J44" i="4"/>
  <c r="K45" i="4"/>
  <c r="N49" i="4"/>
  <c r="N45" i="4" s="1"/>
  <c r="O45" i="4"/>
  <c r="P45" i="4"/>
  <c r="M45" i="4"/>
  <c r="L45" i="4"/>
  <c r="Q45" i="4"/>
  <c r="J45" i="4"/>
  <c r="K46" i="4"/>
  <c r="N50" i="4"/>
  <c r="N46" i="4" s="1"/>
  <c r="O46" i="4"/>
  <c r="P46" i="4"/>
  <c r="M46" i="4"/>
  <c r="L46" i="4"/>
  <c r="Q46" i="4"/>
  <c r="J46" i="4"/>
  <c r="K47" i="4"/>
  <c r="N47" i="4"/>
  <c r="P47" i="4"/>
  <c r="M47" i="4"/>
  <c r="L47" i="4"/>
  <c r="Q47" i="4"/>
  <c r="J47" i="4"/>
  <c r="N55" i="4"/>
  <c r="O53" i="4"/>
  <c r="H53" i="4"/>
  <c r="N59" i="4"/>
  <c r="O54" i="4"/>
  <c r="N54" i="4" s="1"/>
  <c r="N67" i="4"/>
  <c r="N83" i="4"/>
  <c r="O82" i="4"/>
  <c r="H96" i="4"/>
  <c r="N101" i="4"/>
  <c r="O100" i="4"/>
  <c r="H24" i="4"/>
  <c r="H25" i="4"/>
  <c r="H31" i="4"/>
  <c r="H32" i="4"/>
  <c r="H33" i="4"/>
  <c r="H34" i="4"/>
  <c r="H35" i="4"/>
  <c r="H36" i="4"/>
  <c r="H37" i="4"/>
  <c r="H38" i="4"/>
  <c r="H39" i="4"/>
  <c r="H40" i="4"/>
  <c r="H41" i="4"/>
  <c r="H42" i="4"/>
  <c r="H43" i="4"/>
  <c r="H48" i="4"/>
  <c r="H49" i="4"/>
  <c r="H45" i="4" s="1"/>
  <c r="H50" i="4"/>
  <c r="H51" i="4"/>
  <c r="H47" i="4" s="1"/>
  <c r="H54" i="4"/>
  <c r="H55" i="4"/>
  <c r="H56" i="4"/>
  <c r="H57" i="4"/>
  <c r="H58" i="4"/>
  <c r="H59" i="4"/>
  <c r="H60" i="4"/>
  <c r="H62" i="4"/>
  <c r="H63" i="4"/>
  <c r="H64" i="4"/>
  <c r="H67" i="4"/>
  <c r="H68" i="4"/>
  <c r="H69" i="4"/>
  <c r="H70" i="4"/>
  <c r="H71" i="4"/>
  <c r="H72" i="4"/>
  <c r="H79" i="4"/>
  <c r="H80" i="4"/>
  <c r="H81" i="4"/>
  <c r="H83" i="4"/>
  <c r="H84" i="4"/>
  <c r="H85" i="4"/>
  <c r="H86" i="4"/>
  <c r="H87" i="4"/>
  <c r="H88" i="4"/>
  <c r="H89" i="4"/>
  <c r="H90" i="4"/>
  <c r="H91" i="4"/>
  <c r="H92" i="4"/>
  <c r="H93" i="4"/>
  <c r="H94" i="4"/>
  <c r="H95" i="4"/>
  <c r="H97" i="4"/>
  <c r="H98" i="4"/>
  <c r="H101" i="4"/>
  <c r="H102" i="4"/>
  <c r="H103" i="4"/>
  <c r="H104" i="4"/>
  <c r="H105" i="4"/>
  <c r="H106" i="4"/>
  <c r="H107" i="4"/>
  <c r="H108" i="4"/>
  <c r="H109" i="4"/>
  <c r="H110" i="4"/>
  <c r="H113" i="4"/>
  <c r="H114" i="4"/>
  <c r="H115" i="4"/>
  <c r="N78" i="4"/>
  <c r="N77" i="4"/>
  <c r="N76" i="4"/>
  <c r="N75" i="4"/>
  <c r="N74" i="4"/>
  <c r="N73" i="4"/>
  <c r="D9" i="16"/>
  <c r="D10" i="16"/>
  <c r="D6" i="16"/>
  <c r="D8" i="16"/>
  <c r="D4" i="16"/>
  <c r="D3" i="16"/>
  <c r="D5" i="16"/>
  <c r="D14" i="16"/>
  <c r="J65" i="4" l="1"/>
  <c r="J20" i="4" s="1"/>
  <c r="N100" i="4"/>
  <c r="N82" i="4"/>
  <c r="H66" i="4"/>
  <c r="H27" i="4"/>
  <c r="M27" i="4"/>
  <c r="M20" i="4" s="1"/>
  <c r="H46" i="4"/>
  <c r="Q27" i="4"/>
  <c r="Q20" i="4" s="1"/>
  <c r="N53" i="4"/>
  <c r="P65" i="4"/>
  <c r="P20" i="4" s="1"/>
  <c r="H44" i="4"/>
  <c r="H29" i="4"/>
  <c r="O65" i="4"/>
  <c r="N65" i="4" s="1"/>
  <c r="N66" i="4"/>
  <c r="N40" i="4"/>
  <c r="N44" i="4" s="1"/>
  <c r="O29" i="4"/>
  <c r="O27" i="4" s="1"/>
  <c r="F73" i="9"/>
  <c r="G73" i="9"/>
  <c r="G72" i="9"/>
  <c r="F72" i="9"/>
  <c r="H65" i="4" l="1"/>
  <c r="N29" i="4"/>
  <c r="N27" i="4"/>
  <c r="O20" i="4"/>
  <c r="N20" i="4" s="1"/>
  <c r="H20" i="4"/>
  <c r="G17" i="9"/>
  <c r="G65" i="9"/>
  <c r="F65" i="9"/>
  <c r="G64" i="9"/>
  <c r="F64" i="9"/>
  <c r="G63" i="9"/>
  <c r="F63" i="9"/>
  <c r="F33" i="9"/>
  <c r="F34" i="9" s="1"/>
  <c r="G33" i="9"/>
  <c r="F35" i="9"/>
  <c r="G35" i="9"/>
  <c r="G32" i="9"/>
  <c r="F32" i="9"/>
  <c r="J22" i="12" l="1"/>
  <c r="N22" i="12"/>
  <c r="O22" i="12"/>
  <c r="L22" i="12"/>
  <c r="K22" i="12"/>
  <c r="P22" i="12"/>
  <c r="I22" i="12"/>
  <c r="J23" i="12"/>
  <c r="N23" i="12"/>
  <c r="O23" i="12"/>
  <c r="L23" i="12"/>
  <c r="K23" i="12"/>
  <c r="P23" i="12"/>
  <c r="I23" i="12"/>
  <c r="J24" i="12"/>
  <c r="N24" i="12"/>
  <c r="O24" i="12"/>
  <c r="L24" i="12"/>
  <c r="K24" i="12"/>
  <c r="P24" i="12"/>
  <c r="I24" i="12"/>
  <c r="J25" i="12"/>
  <c r="N25" i="12"/>
  <c r="O25" i="12"/>
  <c r="L25" i="12"/>
  <c r="K25" i="12"/>
  <c r="P25" i="12"/>
  <c r="I25" i="12"/>
  <c r="V10" i="13"/>
  <c r="W10" i="13"/>
  <c r="X10" i="13"/>
  <c r="Y10" i="13"/>
  <c r="Z10" i="13"/>
  <c r="AA10" i="13"/>
  <c r="AB10" i="13"/>
  <c r="AC10" i="13"/>
  <c r="AD10" i="13"/>
  <c r="AE10" i="13"/>
  <c r="AF10" i="13"/>
  <c r="P10" i="13" s="1"/>
  <c r="AG10" i="13"/>
  <c r="AH10" i="13"/>
  <c r="AI10" i="13"/>
  <c r="AJ10" i="13"/>
  <c r="M10" i="13" s="1"/>
  <c r="AK10" i="13"/>
  <c r="AL10" i="13"/>
  <c r="AM10" i="13"/>
  <c r="AN10" i="13"/>
  <c r="AO10" i="13"/>
  <c r="AP10" i="13"/>
  <c r="AQ10" i="13"/>
  <c r="AR10" i="13"/>
  <c r="AS10" i="13"/>
  <c r="AT10" i="13"/>
  <c r="AU10" i="13"/>
  <c r="AV10" i="13"/>
  <c r="J10" i="13" s="1"/>
  <c r="U10" i="13"/>
  <c r="V16" i="13"/>
  <c r="W16" i="13"/>
  <c r="X16" i="13"/>
  <c r="K16" i="13" s="1"/>
  <c r="Y16" i="13"/>
  <c r="Z16" i="13"/>
  <c r="AA16" i="13"/>
  <c r="AB16" i="13"/>
  <c r="O16" i="13" s="1"/>
  <c r="AC16" i="13"/>
  <c r="AD16" i="13"/>
  <c r="AE16" i="13"/>
  <c r="AF16" i="13"/>
  <c r="AG16" i="13"/>
  <c r="AH16" i="13"/>
  <c r="AI16" i="13"/>
  <c r="AJ16" i="13"/>
  <c r="AK16" i="13"/>
  <c r="AL16" i="13"/>
  <c r="AM16" i="13"/>
  <c r="AN16" i="13"/>
  <c r="L16" i="13" s="1"/>
  <c r="AO16" i="13"/>
  <c r="AP16" i="13"/>
  <c r="AQ16" i="13"/>
  <c r="AR16" i="13"/>
  <c r="Q16" i="13" s="1"/>
  <c r="AS16" i="13"/>
  <c r="AT16" i="13"/>
  <c r="AU16" i="13"/>
  <c r="AV16" i="13"/>
  <c r="J16" i="13" s="1"/>
  <c r="U16" i="13"/>
  <c r="V13" i="13"/>
  <c r="V9" i="13" s="1"/>
  <c r="W13" i="13"/>
  <c r="W9" i="13" s="1"/>
  <c r="X13" i="13"/>
  <c r="X9" i="13" s="1"/>
  <c r="Y13" i="13"/>
  <c r="Y9" i="13" s="1"/>
  <c r="Z13" i="13"/>
  <c r="Z9" i="13" s="1"/>
  <c r="AA13" i="13"/>
  <c r="AA9" i="13" s="1"/>
  <c r="AB13" i="13"/>
  <c r="AB9" i="13" s="1"/>
  <c r="AC13" i="13"/>
  <c r="AC9" i="13" s="1"/>
  <c r="AD13" i="13"/>
  <c r="AE13" i="13"/>
  <c r="AE9" i="13" s="1"/>
  <c r="AF13" i="13"/>
  <c r="AF9" i="13" s="1"/>
  <c r="AG13" i="13"/>
  <c r="AG9" i="13" s="1"/>
  <c r="AH13" i="13"/>
  <c r="AH9" i="13" s="1"/>
  <c r="AI13" i="13"/>
  <c r="AI9" i="13" s="1"/>
  <c r="AJ13" i="13"/>
  <c r="AJ9" i="13" s="1"/>
  <c r="AK13" i="13"/>
  <c r="AK9" i="13" s="1"/>
  <c r="AL13" i="13"/>
  <c r="AL9" i="13" s="1"/>
  <c r="AM13" i="13"/>
  <c r="AM9" i="13" s="1"/>
  <c r="AN13" i="13"/>
  <c r="AN9" i="13" s="1"/>
  <c r="AO13" i="13"/>
  <c r="AO9" i="13" s="1"/>
  <c r="AP13" i="13"/>
  <c r="AP9" i="13" s="1"/>
  <c r="AQ13" i="13"/>
  <c r="AQ9" i="13" s="1"/>
  <c r="AR13" i="13"/>
  <c r="AR9" i="13" s="1"/>
  <c r="AS13" i="13"/>
  <c r="AS9" i="13" s="1"/>
  <c r="AT13" i="13"/>
  <c r="AT9" i="13" s="1"/>
  <c r="AU13" i="13"/>
  <c r="AU9" i="13" s="1"/>
  <c r="AV13" i="13"/>
  <c r="AV9" i="13" s="1"/>
  <c r="U13" i="13"/>
  <c r="U9" i="13" s="1"/>
  <c r="J79" i="13"/>
  <c r="Q79" i="13"/>
  <c r="L79" i="13"/>
  <c r="M79" i="13"/>
  <c r="P79" i="13"/>
  <c r="O79" i="13"/>
  <c r="K79" i="13"/>
  <c r="J78" i="13"/>
  <c r="Q78" i="13"/>
  <c r="L78" i="13"/>
  <c r="M78" i="13"/>
  <c r="P78" i="13"/>
  <c r="O78" i="13"/>
  <c r="K78" i="13"/>
  <c r="J77" i="13"/>
  <c r="Q77" i="13"/>
  <c r="L77" i="13"/>
  <c r="M77" i="13"/>
  <c r="P77" i="13"/>
  <c r="O77" i="13"/>
  <c r="K77" i="13"/>
  <c r="J76" i="13"/>
  <c r="Q76" i="13"/>
  <c r="L76" i="13"/>
  <c r="M76" i="13"/>
  <c r="P76" i="13"/>
  <c r="O76" i="13"/>
  <c r="K76" i="13"/>
  <c r="J75" i="13"/>
  <c r="Q75" i="13"/>
  <c r="L75" i="13"/>
  <c r="M75" i="13"/>
  <c r="P75" i="13"/>
  <c r="O75" i="13"/>
  <c r="K75" i="13"/>
  <c r="J74" i="13"/>
  <c r="Q74" i="13"/>
  <c r="L74" i="13"/>
  <c r="M74" i="13"/>
  <c r="P74" i="13"/>
  <c r="O74" i="13"/>
  <c r="K74" i="13"/>
  <c r="J73" i="13"/>
  <c r="Q73" i="13"/>
  <c r="L73" i="13"/>
  <c r="M73" i="13"/>
  <c r="P73" i="13"/>
  <c r="O73" i="13"/>
  <c r="K73" i="13"/>
  <c r="J72" i="13"/>
  <c r="Q72" i="13"/>
  <c r="L72" i="13"/>
  <c r="M72" i="13"/>
  <c r="P72" i="13"/>
  <c r="O72" i="13"/>
  <c r="K72" i="13"/>
  <c r="J71" i="13"/>
  <c r="Q71" i="13"/>
  <c r="L71" i="13"/>
  <c r="M71" i="13"/>
  <c r="P71" i="13"/>
  <c r="O71" i="13"/>
  <c r="K71" i="13"/>
  <c r="J70" i="13"/>
  <c r="Q70" i="13"/>
  <c r="L70" i="13"/>
  <c r="M70" i="13"/>
  <c r="P70" i="13"/>
  <c r="O70" i="13"/>
  <c r="K70" i="13"/>
  <c r="AV61" i="13"/>
  <c r="J61" i="13" s="1"/>
  <c r="AU61" i="13"/>
  <c r="AT61" i="13"/>
  <c r="AS61" i="13"/>
  <c r="AR61" i="13"/>
  <c r="Q61" i="13" s="1"/>
  <c r="AQ61" i="13"/>
  <c r="AP61" i="13"/>
  <c r="AO61" i="13"/>
  <c r="AN61" i="13"/>
  <c r="L61" i="13" s="1"/>
  <c r="AM61" i="13"/>
  <c r="AL61" i="13"/>
  <c r="AK61" i="13"/>
  <c r="AJ61" i="13"/>
  <c r="M61" i="13" s="1"/>
  <c r="AI61" i="13"/>
  <c r="AH61" i="13"/>
  <c r="AG61" i="13"/>
  <c r="AF61" i="13"/>
  <c r="P61" i="13" s="1"/>
  <c r="AE61" i="13"/>
  <c r="AD61" i="13"/>
  <c r="AC61" i="13"/>
  <c r="AB61" i="13"/>
  <c r="O61" i="13" s="1"/>
  <c r="AA61" i="13"/>
  <c r="Z61" i="13"/>
  <c r="Y61" i="13"/>
  <c r="V61" i="13"/>
  <c r="W61" i="13"/>
  <c r="F61" i="13" s="1"/>
  <c r="X61" i="13"/>
  <c r="K61" i="13" s="1"/>
  <c r="U61" i="13"/>
  <c r="G67" i="13"/>
  <c r="F67" i="13"/>
  <c r="G65" i="13"/>
  <c r="F65" i="13"/>
  <c r="G63" i="13"/>
  <c r="F63" i="13"/>
  <c r="J68" i="13"/>
  <c r="Q68" i="13"/>
  <c r="L68" i="13"/>
  <c r="M68" i="13"/>
  <c r="P68" i="13"/>
  <c r="O68" i="13"/>
  <c r="K68" i="13"/>
  <c r="J67" i="13"/>
  <c r="Q67" i="13"/>
  <c r="L67" i="13"/>
  <c r="M67" i="13"/>
  <c r="P67" i="13"/>
  <c r="O67" i="13"/>
  <c r="K67" i="13"/>
  <c r="J66" i="13"/>
  <c r="Q66" i="13"/>
  <c r="L66" i="13"/>
  <c r="M66" i="13"/>
  <c r="P66" i="13"/>
  <c r="O66" i="13"/>
  <c r="K66" i="13"/>
  <c r="J65" i="13"/>
  <c r="Q65" i="13"/>
  <c r="L65" i="13"/>
  <c r="M65" i="13"/>
  <c r="P65" i="13"/>
  <c r="O65" i="13"/>
  <c r="K65" i="13"/>
  <c r="J64" i="13"/>
  <c r="Q64" i="13"/>
  <c r="L64" i="13"/>
  <c r="M64" i="13"/>
  <c r="P64" i="13"/>
  <c r="O64" i="13"/>
  <c r="K64" i="13"/>
  <c r="J63" i="13"/>
  <c r="Q63" i="13"/>
  <c r="L63" i="13"/>
  <c r="M63" i="13"/>
  <c r="P63" i="13"/>
  <c r="O63" i="13"/>
  <c r="K63" i="13"/>
  <c r="J62" i="13"/>
  <c r="Q62" i="13"/>
  <c r="L62" i="13"/>
  <c r="M62" i="13"/>
  <c r="P62" i="13"/>
  <c r="O62" i="13"/>
  <c r="K62" i="13"/>
  <c r="AV59" i="13"/>
  <c r="AU59" i="13"/>
  <c r="AT59" i="13"/>
  <c r="AS59" i="13"/>
  <c r="AR59" i="13"/>
  <c r="AQ59" i="13"/>
  <c r="AP59" i="13"/>
  <c r="AO59" i="13"/>
  <c r="AN59" i="13"/>
  <c r="AM59" i="13"/>
  <c r="AL59" i="13"/>
  <c r="AK59" i="13"/>
  <c r="AJ59" i="13"/>
  <c r="AI59" i="13"/>
  <c r="AH59" i="13"/>
  <c r="AG59" i="13"/>
  <c r="AF59" i="13"/>
  <c r="AE59" i="13"/>
  <c r="AD59" i="13"/>
  <c r="AC59" i="13"/>
  <c r="AB59" i="13"/>
  <c r="AA59" i="13"/>
  <c r="Z59" i="13"/>
  <c r="Y59" i="13"/>
  <c r="X59" i="13"/>
  <c r="V59" i="13"/>
  <c r="U59" i="13"/>
  <c r="W59" i="13"/>
  <c r="Q58" i="13"/>
  <c r="M58" i="13"/>
  <c r="P58" i="13"/>
  <c r="O58" i="13"/>
  <c r="K58" i="13"/>
  <c r="F58" i="13"/>
  <c r="G58" i="13"/>
  <c r="G57" i="13"/>
  <c r="G59" i="13" s="1"/>
  <c r="F57" i="13"/>
  <c r="F59" i="13" s="1"/>
  <c r="Q57" i="13"/>
  <c r="L57" i="13"/>
  <c r="M57" i="13"/>
  <c r="P57" i="13"/>
  <c r="O57" i="13"/>
  <c r="K57" i="13"/>
  <c r="J56" i="13"/>
  <c r="Q56" i="13"/>
  <c r="L56" i="13"/>
  <c r="M56" i="13"/>
  <c r="P56" i="13"/>
  <c r="O56" i="13"/>
  <c r="K56" i="13"/>
  <c r="J55" i="13"/>
  <c r="J54" i="13"/>
  <c r="Q54" i="13"/>
  <c r="L54" i="13"/>
  <c r="M54" i="13"/>
  <c r="P54" i="13"/>
  <c r="O54" i="13"/>
  <c r="K54" i="13"/>
  <c r="Q53" i="13"/>
  <c r="L53" i="13"/>
  <c r="M53" i="13"/>
  <c r="P53" i="13"/>
  <c r="O53" i="13"/>
  <c r="K53" i="13"/>
  <c r="Q52" i="13"/>
  <c r="L52" i="13"/>
  <c r="M52" i="13"/>
  <c r="P52" i="13"/>
  <c r="O52" i="13"/>
  <c r="K52" i="13"/>
  <c r="Q51" i="13"/>
  <c r="L51" i="13"/>
  <c r="M51" i="13"/>
  <c r="P51" i="13"/>
  <c r="O51" i="13"/>
  <c r="K51" i="13"/>
  <c r="J50" i="13"/>
  <c r="Q50" i="13"/>
  <c r="L50" i="13"/>
  <c r="M50" i="13"/>
  <c r="P50" i="13"/>
  <c r="O50" i="13"/>
  <c r="K50" i="13"/>
  <c r="J49" i="13"/>
  <c r="Q49" i="13"/>
  <c r="L49" i="13"/>
  <c r="M49" i="13"/>
  <c r="P49" i="13"/>
  <c r="O49" i="13"/>
  <c r="K49" i="13"/>
  <c r="J47" i="13"/>
  <c r="Q47" i="13"/>
  <c r="L47" i="13"/>
  <c r="M47" i="13"/>
  <c r="P47" i="13"/>
  <c r="O47" i="13"/>
  <c r="K47" i="13"/>
  <c r="K41" i="13"/>
  <c r="O41" i="13"/>
  <c r="P41" i="13"/>
  <c r="M41" i="13"/>
  <c r="L41" i="13"/>
  <c r="Q41" i="13"/>
  <c r="J41" i="13"/>
  <c r="K42" i="13"/>
  <c r="O42" i="13"/>
  <c r="P42" i="13"/>
  <c r="M42" i="13"/>
  <c r="L42" i="13"/>
  <c r="Q42" i="13"/>
  <c r="J42" i="13"/>
  <c r="K43" i="13"/>
  <c r="O43" i="13"/>
  <c r="P43" i="13"/>
  <c r="M43" i="13"/>
  <c r="L43" i="13"/>
  <c r="Q43" i="13"/>
  <c r="J44" i="13"/>
  <c r="H44" i="13" s="1"/>
  <c r="K45" i="13"/>
  <c r="O45" i="13"/>
  <c r="P45" i="13"/>
  <c r="M45" i="13"/>
  <c r="L45" i="13"/>
  <c r="Q45" i="13"/>
  <c r="J38" i="13"/>
  <c r="Q38" i="13"/>
  <c r="L38" i="13"/>
  <c r="M38" i="13"/>
  <c r="P38" i="13"/>
  <c r="O38" i="13"/>
  <c r="K38" i="13"/>
  <c r="J37" i="13"/>
  <c r="Q37" i="13"/>
  <c r="L37" i="13"/>
  <c r="M37" i="13"/>
  <c r="P37" i="13"/>
  <c r="O37" i="13"/>
  <c r="K37" i="13"/>
  <c r="J35" i="13"/>
  <c r="Q35" i="13"/>
  <c r="L35" i="13"/>
  <c r="M35" i="13"/>
  <c r="P35" i="13"/>
  <c r="O35" i="13"/>
  <c r="K35" i="13"/>
  <c r="J34" i="13"/>
  <c r="Q34" i="13"/>
  <c r="L34" i="13"/>
  <c r="M34" i="13"/>
  <c r="P34" i="13"/>
  <c r="O34" i="13"/>
  <c r="K34" i="13"/>
  <c r="J32" i="13"/>
  <c r="Q32" i="13"/>
  <c r="Q29" i="13" s="1"/>
  <c r="L32" i="13"/>
  <c r="M32" i="13"/>
  <c r="P32" i="13"/>
  <c r="O32" i="13"/>
  <c r="K32" i="13"/>
  <c r="J31" i="13"/>
  <c r="Q31" i="13"/>
  <c r="L31" i="13"/>
  <c r="L28" i="13" s="1"/>
  <c r="M31" i="13"/>
  <c r="P31" i="13"/>
  <c r="O31" i="13"/>
  <c r="K31" i="13"/>
  <c r="K28" i="13" s="1"/>
  <c r="V39" i="13"/>
  <c r="W39" i="13"/>
  <c r="X39" i="13"/>
  <c r="K39" i="13" s="1"/>
  <c r="Y39" i="13"/>
  <c r="Z39" i="13"/>
  <c r="AA39" i="13"/>
  <c r="AB39" i="13"/>
  <c r="O39" i="13" s="1"/>
  <c r="AC39" i="13"/>
  <c r="AD39" i="13"/>
  <c r="AE39" i="13"/>
  <c r="AF39" i="13"/>
  <c r="P39" i="13" s="1"/>
  <c r="AG39" i="13"/>
  <c r="AH39" i="13"/>
  <c r="AI39" i="13"/>
  <c r="AJ39" i="13"/>
  <c r="M39" i="13" s="1"/>
  <c r="AK39" i="13"/>
  <c r="AL39" i="13"/>
  <c r="AM39" i="13"/>
  <c r="AN39" i="13"/>
  <c r="L39" i="13" s="1"/>
  <c r="AO39" i="13"/>
  <c r="AP39" i="13"/>
  <c r="AQ39" i="13"/>
  <c r="AR39" i="13"/>
  <c r="Q39" i="13" s="1"/>
  <c r="AS39" i="13"/>
  <c r="AT39" i="13"/>
  <c r="AU39" i="13"/>
  <c r="AV39" i="13"/>
  <c r="J39" i="13" s="1"/>
  <c r="U39" i="13"/>
  <c r="V36" i="13"/>
  <c r="W36" i="13"/>
  <c r="X36" i="13"/>
  <c r="K36" i="13" s="1"/>
  <c r="Y36" i="13"/>
  <c r="Z36" i="13"/>
  <c r="AA36" i="13"/>
  <c r="AB36" i="13"/>
  <c r="O36" i="13" s="1"/>
  <c r="AC36" i="13"/>
  <c r="AD36" i="13"/>
  <c r="AE36" i="13"/>
  <c r="AF36" i="13"/>
  <c r="P36" i="13" s="1"/>
  <c r="AG36" i="13"/>
  <c r="AH36" i="13"/>
  <c r="AI36" i="13"/>
  <c r="AJ36" i="13"/>
  <c r="M36" i="13" s="1"/>
  <c r="AK36" i="13"/>
  <c r="AL36" i="13"/>
  <c r="AM36" i="13"/>
  <c r="AN36" i="13"/>
  <c r="L36" i="13" s="1"/>
  <c r="AO36" i="13"/>
  <c r="AP36" i="13"/>
  <c r="AQ36" i="13"/>
  <c r="AR36" i="13"/>
  <c r="Q36" i="13" s="1"/>
  <c r="AS36" i="13"/>
  <c r="AT36" i="13"/>
  <c r="AU36" i="13"/>
  <c r="AV36" i="13"/>
  <c r="J36" i="13" s="1"/>
  <c r="U36" i="13"/>
  <c r="V33" i="13"/>
  <c r="W33" i="13"/>
  <c r="X33" i="13"/>
  <c r="K33" i="13" s="1"/>
  <c r="Y33" i="13"/>
  <c r="Z33" i="13"/>
  <c r="AA33" i="13"/>
  <c r="AB33" i="13"/>
  <c r="O33" i="13" s="1"/>
  <c r="AC33" i="13"/>
  <c r="AD33" i="13"/>
  <c r="AE33" i="13"/>
  <c r="AF33" i="13"/>
  <c r="P33" i="13" s="1"/>
  <c r="AG33" i="13"/>
  <c r="AH33" i="13"/>
  <c r="AI33" i="13"/>
  <c r="AJ33" i="13"/>
  <c r="M33" i="13" s="1"/>
  <c r="AK33" i="13"/>
  <c r="AL33" i="13"/>
  <c r="AM33" i="13"/>
  <c r="AN33" i="13"/>
  <c r="L33" i="13" s="1"/>
  <c r="AO33" i="13"/>
  <c r="AP33" i="13"/>
  <c r="AQ33" i="13"/>
  <c r="AR33" i="13"/>
  <c r="Q33" i="13" s="1"/>
  <c r="AS33" i="13"/>
  <c r="AT33" i="13"/>
  <c r="AU33" i="13"/>
  <c r="AV33" i="13"/>
  <c r="J33" i="13" s="1"/>
  <c r="U33" i="13"/>
  <c r="G38" i="13"/>
  <c r="F38" i="13"/>
  <c r="G37" i="13"/>
  <c r="F37" i="13"/>
  <c r="G35" i="13"/>
  <c r="F35" i="13"/>
  <c r="G34" i="13"/>
  <c r="F34" i="13"/>
  <c r="G32" i="13"/>
  <c r="F32" i="13"/>
  <c r="G31" i="13"/>
  <c r="F31" i="13"/>
  <c r="AV30" i="13"/>
  <c r="AU30" i="13"/>
  <c r="AT30" i="13"/>
  <c r="AS30" i="13"/>
  <c r="AR30" i="13"/>
  <c r="AQ30" i="13"/>
  <c r="AP30" i="13"/>
  <c r="AO30" i="13"/>
  <c r="AN30" i="13"/>
  <c r="AM30" i="13"/>
  <c r="AL30" i="13"/>
  <c r="AK30" i="13"/>
  <c r="AJ30" i="13"/>
  <c r="AI30" i="13"/>
  <c r="AH30" i="13"/>
  <c r="AG30" i="13"/>
  <c r="AF30" i="13"/>
  <c r="AE30" i="13"/>
  <c r="AD30" i="13"/>
  <c r="AC30" i="13"/>
  <c r="AB30" i="13"/>
  <c r="AA30" i="13"/>
  <c r="Z30" i="13"/>
  <c r="Y30" i="13"/>
  <c r="X30" i="13"/>
  <c r="W30" i="13"/>
  <c r="V30" i="13"/>
  <c r="U30" i="13"/>
  <c r="G29" i="13"/>
  <c r="F29" i="13"/>
  <c r="G28" i="13"/>
  <c r="F28" i="13"/>
  <c r="G20" i="13"/>
  <c r="F20" i="13"/>
  <c r="G19" i="13"/>
  <c r="F19" i="13"/>
  <c r="G18" i="13"/>
  <c r="F18" i="13"/>
  <c r="K10" i="13"/>
  <c r="O10" i="13"/>
  <c r="L10" i="13"/>
  <c r="Q10" i="13"/>
  <c r="K11" i="13"/>
  <c r="O11" i="13"/>
  <c r="P11" i="13"/>
  <c r="M11" i="13"/>
  <c r="L11" i="13"/>
  <c r="Q11" i="13"/>
  <c r="J11" i="13"/>
  <c r="K12" i="13"/>
  <c r="O12" i="13"/>
  <c r="P12" i="13"/>
  <c r="M12" i="13"/>
  <c r="L12" i="13"/>
  <c r="Q12" i="13"/>
  <c r="J12" i="13"/>
  <c r="K13" i="13"/>
  <c r="M13" i="13"/>
  <c r="L13" i="13"/>
  <c r="K14" i="13"/>
  <c r="O14" i="13"/>
  <c r="P14" i="13"/>
  <c r="M14" i="13"/>
  <c r="L14" i="13"/>
  <c r="Q14" i="13"/>
  <c r="J14" i="13"/>
  <c r="K15" i="13"/>
  <c r="O15" i="13"/>
  <c r="P15" i="13"/>
  <c r="M15" i="13"/>
  <c r="L15" i="13"/>
  <c r="Q15" i="13"/>
  <c r="J15" i="13"/>
  <c r="P16" i="13"/>
  <c r="M16" i="13"/>
  <c r="K18" i="13"/>
  <c r="O18" i="13"/>
  <c r="P18" i="13"/>
  <c r="M18" i="13"/>
  <c r="L18" i="13"/>
  <c r="Q18" i="13"/>
  <c r="J18" i="13"/>
  <c r="K19" i="13"/>
  <c r="O19" i="13"/>
  <c r="P19" i="13"/>
  <c r="M19" i="13"/>
  <c r="L19" i="13"/>
  <c r="Q19" i="13"/>
  <c r="J19" i="13"/>
  <c r="K20" i="13"/>
  <c r="O20" i="13"/>
  <c r="P20" i="13"/>
  <c r="M20" i="13"/>
  <c r="L20" i="13"/>
  <c r="Q20" i="13"/>
  <c r="J20" i="13"/>
  <c r="G15" i="13"/>
  <c r="F15" i="13"/>
  <c r="G14" i="13"/>
  <c r="F14" i="13"/>
  <c r="F12" i="13"/>
  <c r="G12" i="13"/>
  <c r="G11" i="13"/>
  <c r="F11" i="13"/>
  <c r="N37" i="13" l="1"/>
  <c r="H10" i="13"/>
  <c r="P48" i="13"/>
  <c r="J48" i="13"/>
  <c r="N20" i="13"/>
  <c r="L48" i="13"/>
  <c r="H19" i="13"/>
  <c r="N18" i="13"/>
  <c r="H14" i="13"/>
  <c r="Q13" i="13"/>
  <c r="O13" i="13"/>
  <c r="M28" i="13"/>
  <c r="K29" i="13"/>
  <c r="K30" i="13" s="1"/>
  <c r="L29" i="13"/>
  <c r="L30" i="13" s="1"/>
  <c r="N34" i="13"/>
  <c r="H35" i="13"/>
  <c r="H45" i="13"/>
  <c r="H42" i="13"/>
  <c r="L59" i="13"/>
  <c r="K48" i="13"/>
  <c r="H58" i="13"/>
  <c r="J13" i="13"/>
  <c r="P13" i="13"/>
  <c r="P28" i="13"/>
  <c r="M29" i="13"/>
  <c r="N41" i="13"/>
  <c r="H20" i="13"/>
  <c r="N19" i="13"/>
  <c r="H15" i="13"/>
  <c r="H11" i="13"/>
  <c r="O29" i="13"/>
  <c r="N32" i="13"/>
  <c r="H34" i="13"/>
  <c r="N38" i="13"/>
  <c r="N39" i="13" s="1"/>
  <c r="N42" i="13"/>
  <c r="M48" i="13"/>
  <c r="O59" i="13"/>
  <c r="N57" i="13"/>
  <c r="N59" i="13" s="1"/>
  <c r="Q59" i="13"/>
  <c r="N36" i="13"/>
  <c r="O28" i="13"/>
  <c r="N31" i="13"/>
  <c r="Q28" i="13"/>
  <c r="Q30" i="13" s="1"/>
  <c r="P29" i="13"/>
  <c r="H32" i="13"/>
  <c r="J29" i="13"/>
  <c r="H38" i="13"/>
  <c r="N43" i="13"/>
  <c r="P59" i="13"/>
  <c r="H61" i="13"/>
  <c r="K59" i="13"/>
  <c r="H57" i="13"/>
  <c r="H16" i="13"/>
  <c r="H12" i="13"/>
  <c r="H18" i="13"/>
  <c r="N16" i="13"/>
  <c r="H13" i="13"/>
  <c r="J28" i="13"/>
  <c r="H31" i="13"/>
  <c r="N35" i="13"/>
  <c r="H37" i="13"/>
  <c r="N45" i="13"/>
  <c r="H43" i="13"/>
  <c r="J59" i="13"/>
  <c r="H41" i="13"/>
  <c r="O48" i="13"/>
  <c r="Q48" i="13"/>
  <c r="M59" i="13"/>
  <c r="N58" i="13"/>
  <c r="N61" i="13"/>
  <c r="N47" i="13"/>
  <c r="N48" i="13" s="1"/>
  <c r="H47" i="13"/>
  <c r="N12" i="13"/>
  <c r="N11" i="13"/>
  <c r="N10" i="13"/>
  <c r="N15" i="13"/>
  <c r="N14" i="13"/>
  <c r="G10" i="13"/>
  <c r="AD9" i="13"/>
  <c r="G61" i="13"/>
  <c r="F10" i="13"/>
  <c r="F16" i="13"/>
  <c r="G16" i="13"/>
  <c r="G13" i="13"/>
  <c r="F13" i="13"/>
  <c r="F33" i="13"/>
  <c r="G33" i="13"/>
  <c r="F36" i="13"/>
  <c r="G36" i="13"/>
  <c r="F39" i="13"/>
  <c r="G39" i="13"/>
  <c r="F30" i="13"/>
  <c r="G30" i="13"/>
  <c r="H39" i="13" l="1"/>
  <c r="N13" i="13"/>
  <c r="N28" i="13"/>
  <c r="H36" i="13"/>
  <c r="H28" i="13"/>
  <c r="M30" i="13"/>
  <c r="H48" i="13"/>
  <c r="P30" i="13"/>
  <c r="G9" i="13"/>
  <c r="J30" i="13"/>
  <c r="N33" i="13"/>
  <c r="N29" i="13"/>
  <c r="H29" i="13"/>
  <c r="H30" i="13" s="1"/>
  <c r="H33" i="13"/>
  <c r="O30" i="13"/>
  <c r="H59" i="13"/>
  <c r="F9" i="13"/>
  <c r="J78" i="9"/>
  <c r="Q78" i="9"/>
  <c r="L78" i="9"/>
  <c r="M78" i="9"/>
  <c r="P78" i="9"/>
  <c r="O78" i="9"/>
  <c r="K78" i="9"/>
  <c r="J77" i="9"/>
  <c r="Q77" i="9"/>
  <c r="L77" i="9"/>
  <c r="M77" i="9"/>
  <c r="P77" i="9"/>
  <c r="O77" i="9"/>
  <c r="K77" i="9"/>
  <c r="J74" i="9"/>
  <c r="Q74" i="9"/>
  <c r="L74" i="9"/>
  <c r="M74" i="9"/>
  <c r="O74" i="9"/>
  <c r="K74" i="9"/>
  <c r="J73" i="9"/>
  <c r="Q73" i="9"/>
  <c r="L73" i="9"/>
  <c r="M73" i="9"/>
  <c r="P73" i="9"/>
  <c r="O73" i="9"/>
  <c r="K73" i="9"/>
  <c r="J72" i="9"/>
  <c r="Q72" i="9"/>
  <c r="L72" i="9"/>
  <c r="M72" i="9"/>
  <c r="P72" i="9"/>
  <c r="O72" i="9"/>
  <c r="K72" i="9"/>
  <c r="J70" i="9"/>
  <c r="Q70" i="9"/>
  <c r="L70" i="9"/>
  <c r="M70" i="9"/>
  <c r="P70" i="9"/>
  <c r="O70" i="9"/>
  <c r="K70" i="9"/>
  <c r="J69" i="9"/>
  <c r="Q69" i="9"/>
  <c r="L69" i="9"/>
  <c r="M69" i="9"/>
  <c r="P69" i="9"/>
  <c r="O69" i="9"/>
  <c r="K69" i="9"/>
  <c r="J68" i="9"/>
  <c r="Q68" i="9"/>
  <c r="L68" i="9"/>
  <c r="M68" i="9"/>
  <c r="P68" i="9"/>
  <c r="O68" i="9"/>
  <c r="K68" i="9"/>
  <c r="J67" i="9"/>
  <c r="Q67" i="9"/>
  <c r="L67" i="9"/>
  <c r="M67" i="9"/>
  <c r="P67" i="9"/>
  <c r="O67" i="9"/>
  <c r="K67" i="9"/>
  <c r="J66" i="9"/>
  <c r="Q66" i="9"/>
  <c r="L66" i="9"/>
  <c r="M66" i="9"/>
  <c r="P66" i="9"/>
  <c r="O66" i="9"/>
  <c r="K66" i="9"/>
  <c r="J65" i="9"/>
  <c r="Q65" i="9"/>
  <c r="L65" i="9"/>
  <c r="M65" i="9"/>
  <c r="P65" i="9"/>
  <c r="O65" i="9"/>
  <c r="K65" i="9"/>
  <c r="J64" i="9"/>
  <c r="Q64" i="9"/>
  <c r="L64" i="9"/>
  <c r="O64" i="9"/>
  <c r="K64" i="9"/>
  <c r="J63" i="9"/>
  <c r="Q63" i="9"/>
  <c r="L63" i="9"/>
  <c r="M63" i="9"/>
  <c r="P63" i="9"/>
  <c r="O63" i="9"/>
  <c r="K63" i="9"/>
  <c r="J62" i="9"/>
  <c r="Q62" i="9"/>
  <c r="L62" i="9"/>
  <c r="M62" i="9"/>
  <c r="P62" i="9"/>
  <c r="O62" i="9"/>
  <c r="K62" i="9"/>
  <c r="J61" i="9"/>
  <c r="Q61" i="9"/>
  <c r="L61" i="9"/>
  <c r="M61" i="9"/>
  <c r="P61" i="9"/>
  <c r="O61" i="9"/>
  <c r="K61" i="9"/>
  <c r="J60" i="9"/>
  <c r="Q60" i="9"/>
  <c r="L60" i="9"/>
  <c r="M60" i="9"/>
  <c r="P60" i="9"/>
  <c r="O60" i="9"/>
  <c r="K60" i="9"/>
  <c r="J58" i="9"/>
  <c r="L58" i="9"/>
  <c r="M58" i="9"/>
  <c r="K58" i="9"/>
  <c r="J57" i="9"/>
  <c r="Q57" i="9"/>
  <c r="L57" i="9"/>
  <c r="M57" i="9"/>
  <c r="P57" i="9"/>
  <c r="O57" i="9"/>
  <c r="K57" i="9"/>
  <c r="J56" i="9"/>
  <c r="Q56" i="9"/>
  <c r="L56" i="9"/>
  <c r="M56" i="9"/>
  <c r="P56" i="9"/>
  <c r="O56" i="9"/>
  <c r="K56" i="9"/>
  <c r="J55" i="9"/>
  <c r="Q55" i="9"/>
  <c r="L55" i="9"/>
  <c r="M55" i="9"/>
  <c r="P55" i="9"/>
  <c r="O55" i="9"/>
  <c r="K55" i="9"/>
  <c r="J46" i="9"/>
  <c r="Q46" i="9"/>
  <c r="L46" i="9"/>
  <c r="M46" i="9"/>
  <c r="P46" i="9"/>
  <c r="O46" i="9"/>
  <c r="K46" i="9"/>
  <c r="J45" i="9"/>
  <c r="Q45" i="9"/>
  <c r="L45" i="9"/>
  <c r="M45" i="9"/>
  <c r="P45" i="9"/>
  <c r="O45" i="9"/>
  <c r="K45" i="9"/>
  <c r="J44" i="9"/>
  <c r="Q44" i="9"/>
  <c r="L44" i="9"/>
  <c r="M44" i="9"/>
  <c r="P44" i="9"/>
  <c r="O44" i="9"/>
  <c r="K44" i="9"/>
  <c r="J42" i="9"/>
  <c r="J43" i="9" s="1"/>
  <c r="Q42" i="9"/>
  <c r="Q43" i="9" s="1"/>
  <c r="L42" i="9"/>
  <c r="L43" i="9" s="1"/>
  <c r="M42" i="9"/>
  <c r="M43" i="9" s="1"/>
  <c r="P42" i="9"/>
  <c r="P43" i="9" s="1"/>
  <c r="O42" i="9"/>
  <c r="K42" i="9"/>
  <c r="K43" i="9" s="1"/>
  <c r="J40" i="9"/>
  <c r="Q40" i="9"/>
  <c r="L40" i="9"/>
  <c r="M40" i="9"/>
  <c r="P40" i="9"/>
  <c r="O40" i="9"/>
  <c r="K40" i="9"/>
  <c r="J39" i="9"/>
  <c r="Q39" i="9"/>
  <c r="L39" i="9"/>
  <c r="M39" i="9"/>
  <c r="P39" i="9"/>
  <c r="O39" i="9"/>
  <c r="K39" i="9"/>
  <c r="J38" i="9"/>
  <c r="Q38" i="9"/>
  <c r="L38" i="9"/>
  <c r="M38" i="9"/>
  <c r="P38" i="9"/>
  <c r="O38" i="9"/>
  <c r="K38" i="9"/>
  <c r="J37" i="9"/>
  <c r="Q37" i="9"/>
  <c r="L37" i="9"/>
  <c r="M37" i="9"/>
  <c r="P37" i="9"/>
  <c r="O37" i="9"/>
  <c r="K37" i="9"/>
  <c r="J35" i="9"/>
  <c r="Q35" i="9"/>
  <c r="L35" i="9"/>
  <c r="M35" i="9"/>
  <c r="P35" i="9"/>
  <c r="O35" i="9"/>
  <c r="K35" i="9"/>
  <c r="J34" i="9"/>
  <c r="Q34" i="9"/>
  <c r="L34" i="9"/>
  <c r="M34" i="9"/>
  <c r="P34" i="9"/>
  <c r="O34" i="9"/>
  <c r="K34" i="9"/>
  <c r="J33" i="9"/>
  <c r="Q33" i="9"/>
  <c r="L33" i="9"/>
  <c r="M33" i="9"/>
  <c r="P33" i="9"/>
  <c r="O33" i="9"/>
  <c r="K33" i="9"/>
  <c r="J32" i="9"/>
  <c r="Q32" i="9"/>
  <c r="L32" i="9"/>
  <c r="M32" i="9"/>
  <c r="P32" i="9"/>
  <c r="O32" i="9"/>
  <c r="K32" i="9"/>
  <c r="J30" i="9"/>
  <c r="Q30" i="9"/>
  <c r="L30" i="9"/>
  <c r="M30" i="9"/>
  <c r="P30" i="9"/>
  <c r="O30" i="9"/>
  <c r="K30" i="9"/>
  <c r="J29" i="9"/>
  <c r="Q29" i="9"/>
  <c r="L29" i="9"/>
  <c r="M29" i="9"/>
  <c r="P29" i="9"/>
  <c r="O29" i="9"/>
  <c r="K29" i="9"/>
  <c r="J28" i="9"/>
  <c r="Q28" i="9"/>
  <c r="L28" i="9"/>
  <c r="M28" i="9"/>
  <c r="P28" i="9"/>
  <c r="O28" i="9"/>
  <c r="K28" i="9"/>
  <c r="J27" i="9"/>
  <c r="Q27" i="9"/>
  <c r="L27" i="9"/>
  <c r="M27" i="9"/>
  <c r="P27" i="9"/>
  <c r="O27" i="9"/>
  <c r="K27" i="9"/>
  <c r="J26" i="9"/>
  <c r="Q26" i="9"/>
  <c r="L26" i="9"/>
  <c r="M26" i="9"/>
  <c r="P26" i="9"/>
  <c r="O26" i="9"/>
  <c r="K26" i="9"/>
  <c r="J25" i="9"/>
  <c r="Q25" i="9"/>
  <c r="L25" i="9"/>
  <c r="M25" i="9"/>
  <c r="P25" i="9"/>
  <c r="O25" i="9"/>
  <c r="K25" i="9"/>
  <c r="J24" i="9"/>
  <c r="Q24" i="9"/>
  <c r="L24" i="9"/>
  <c r="M24" i="9"/>
  <c r="P24" i="9"/>
  <c r="O24" i="9"/>
  <c r="K24" i="9"/>
  <c r="J23" i="9"/>
  <c r="Q23" i="9"/>
  <c r="J22" i="9"/>
  <c r="Q22" i="9"/>
  <c r="J21" i="9"/>
  <c r="Q21" i="9"/>
  <c r="L21" i="9"/>
  <c r="M21" i="9"/>
  <c r="P21" i="9"/>
  <c r="O21" i="9"/>
  <c r="K21" i="9"/>
  <c r="K12" i="9"/>
  <c r="O12" i="9"/>
  <c r="P12" i="9"/>
  <c r="M12" i="9"/>
  <c r="L12" i="9"/>
  <c r="Q12" i="9"/>
  <c r="J12" i="9"/>
  <c r="K14" i="9"/>
  <c r="M14" i="9"/>
  <c r="L14" i="9"/>
  <c r="J14" i="9"/>
  <c r="K15" i="9"/>
  <c r="O15" i="9"/>
  <c r="P15" i="9"/>
  <c r="M15" i="9"/>
  <c r="L15" i="9"/>
  <c r="Q15" i="9"/>
  <c r="J15" i="9"/>
  <c r="K16" i="9"/>
  <c r="M16" i="9"/>
  <c r="L16" i="9"/>
  <c r="J16" i="9"/>
  <c r="K18" i="9"/>
  <c r="O18" i="9"/>
  <c r="P18" i="9"/>
  <c r="M18" i="9"/>
  <c r="L18" i="9"/>
  <c r="Q18" i="9"/>
  <c r="J18" i="9"/>
  <c r="K19" i="9"/>
  <c r="M19" i="9"/>
  <c r="L19" i="9"/>
  <c r="J19" i="9"/>
  <c r="J11" i="9"/>
  <c r="Q11" i="9"/>
  <c r="L11" i="9"/>
  <c r="M11" i="9"/>
  <c r="P11" i="9"/>
  <c r="O11" i="9"/>
  <c r="K11" i="9"/>
  <c r="O58" i="9" l="1"/>
  <c r="N22" i="3" s="1"/>
  <c r="N57" i="9"/>
  <c r="P58" i="9"/>
  <c r="O22" i="3" s="1"/>
  <c r="Q58" i="9"/>
  <c r="P22" i="3" s="1"/>
  <c r="O16" i="9"/>
  <c r="O14" i="9"/>
  <c r="O19" i="9"/>
  <c r="Q19" i="9"/>
  <c r="Q16" i="9"/>
  <c r="Q14" i="9"/>
  <c r="P14" i="9"/>
  <c r="P19" i="9"/>
  <c r="P16" i="9"/>
  <c r="N74" i="9"/>
  <c r="H18" i="9"/>
  <c r="H12" i="9"/>
  <c r="N30" i="13"/>
  <c r="N61" i="9"/>
  <c r="N72" i="9"/>
  <c r="N64" i="9"/>
  <c r="N32" i="9"/>
  <c r="N55" i="9"/>
  <c r="H56" i="9"/>
  <c r="H60" i="9"/>
  <c r="N63" i="9"/>
  <c r="N65" i="9"/>
  <c r="O43" i="9"/>
  <c r="N42" i="9"/>
  <c r="N35" i="9"/>
  <c r="N46" i="9"/>
  <c r="H55" i="9"/>
  <c r="H58" i="9"/>
  <c r="N62" i="9"/>
  <c r="N73" i="9"/>
  <c r="H74" i="9"/>
  <c r="H15" i="9"/>
  <c r="H62" i="9"/>
  <c r="H73" i="9"/>
  <c r="N11" i="9"/>
  <c r="N33" i="9"/>
  <c r="N34" i="9" s="1"/>
  <c r="N56" i="9"/>
  <c r="N60" i="9"/>
  <c r="H61" i="9"/>
  <c r="N70" i="9"/>
  <c r="H72" i="9"/>
  <c r="H70" i="9"/>
  <c r="H63" i="9"/>
  <c r="H64" i="9"/>
  <c r="H65" i="9"/>
  <c r="H57" i="9"/>
  <c r="H11" i="9"/>
  <c r="N18" i="9"/>
  <c r="N19" i="9" s="1"/>
  <c r="N15" i="9"/>
  <c r="N12" i="9"/>
  <c r="H32" i="9"/>
  <c r="H33" i="9"/>
  <c r="H35" i="9"/>
  <c r="H42" i="9"/>
  <c r="H43" i="9" s="1"/>
  <c r="H44" i="9"/>
  <c r="H45" i="9"/>
  <c r="H46" i="9"/>
  <c r="H37" i="9"/>
  <c r="H39" i="9"/>
  <c r="H40" i="9"/>
  <c r="N58" i="9" l="1"/>
  <c r="M22" i="3" s="1"/>
  <c r="N43" i="9"/>
  <c r="N14" i="9"/>
  <c r="H19" i="9"/>
  <c r="H16" i="9"/>
  <c r="N16" i="9"/>
  <c r="H34" i="9"/>
  <c r="H14" i="9"/>
  <c r="F40" i="6"/>
  <c r="G40" i="6"/>
  <c r="G29" i="6"/>
  <c r="F29" i="6"/>
  <c r="J55" i="14" l="1"/>
  <c r="Q55" i="14"/>
  <c r="L55" i="14"/>
  <c r="M55" i="14"/>
  <c r="P55" i="14"/>
  <c r="O55" i="14"/>
  <c r="K55" i="14"/>
  <c r="J54" i="14"/>
  <c r="Q54" i="14"/>
  <c r="L54" i="14"/>
  <c r="M54" i="14"/>
  <c r="P54" i="14"/>
  <c r="O54" i="14"/>
  <c r="K54" i="14"/>
  <c r="J52" i="14"/>
  <c r="Q52" i="14"/>
  <c r="L52" i="14"/>
  <c r="M52" i="14"/>
  <c r="P52" i="14"/>
  <c r="O52" i="14"/>
  <c r="K52" i="14"/>
  <c r="J51" i="14"/>
  <c r="Q51" i="14"/>
  <c r="L51" i="14"/>
  <c r="M51" i="14"/>
  <c r="P51" i="14"/>
  <c r="O51" i="14"/>
  <c r="K51" i="14"/>
  <c r="J49" i="14"/>
  <c r="Q49" i="14"/>
  <c r="L49" i="14"/>
  <c r="M49" i="14"/>
  <c r="P49" i="14"/>
  <c r="O49" i="14"/>
  <c r="K49" i="14"/>
  <c r="J47" i="14"/>
  <c r="Q47" i="14"/>
  <c r="L47" i="14"/>
  <c r="M47" i="14"/>
  <c r="P47" i="14"/>
  <c r="O47" i="14"/>
  <c r="N47" i="14" s="1"/>
  <c r="K47" i="14"/>
  <c r="J46" i="14"/>
  <c r="Q46" i="14"/>
  <c r="L46" i="14"/>
  <c r="M46" i="14"/>
  <c r="P46" i="14"/>
  <c r="O46" i="14"/>
  <c r="N46" i="14" s="1"/>
  <c r="K46" i="14"/>
  <c r="J44" i="14"/>
  <c r="Q44" i="14"/>
  <c r="L44" i="14"/>
  <c r="M44" i="14"/>
  <c r="P44" i="14"/>
  <c r="O44" i="14"/>
  <c r="N44" i="14" s="1"/>
  <c r="K44" i="14"/>
  <c r="J42" i="14"/>
  <c r="Q42" i="14"/>
  <c r="L42" i="14"/>
  <c r="M42" i="14"/>
  <c r="P42" i="14"/>
  <c r="O42" i="14"/>
  <c r="K42" i="14"/>
  <c r="P30" i="14"/>
  <c r="O30" i="14"/>
  <c r="L29" i="14"/>
  <c r="M29" i="14"/>
  <c r="N29" i="14"/>
  <c r="K29" i="14"/>
  <c r="H29" i="14" s="1"/>
  <c r="J25" i="14"/>
  <c r="Q25" i="14"/>
  <c r="L25" i="14"/>
  <c r="M25" i="14"/>
  <c r="P25" i="14"/>
  <c r="O25" i="14"/>
  <c r="K25" i="14"/>
  <c r="J22" i="14"/>
  <c r="L22" i="14"/>
  <c r="M22" i="14"/>
  <c r="K22" i="14"/>
  <c r="J21" i="14"/>
  <c r="L21" i="14"/>
  <c r="M21" i="14"/>
  <c r="N21" i="14"/>
  <c r="K21" i="14"/>
  <c r="J20" i="14"/>
  <c r="Q20" i="14"/>
  <c r="Q22" i="14" s="1"/>
  <c r="L20" i="14"/>
  <c r="M20" i="14"/>
  <c r="P20" i="14"/>
  <c r="P22" i="14" s="1"/>
  <c r="O20" i="14"/>
  <c r="O22" i="14" s="1"/>
  <c r="K20" i="14"/>
  <c r="J24" i="14"/>
  <c r="Q24" i="14"/>
  <c r="L24" i="14"/>
  <c r="M24" i="14"/>
  <c r="P24" i="14"/>
  <c r="O24" i="14"/>
  <c r="N24" i="14" s="1"/>
  <c r="N25" i="14" s="1"/>
  <c r="K24" i="14"/>
  <c r="H51" i="14" l="1"/>
  <c r="H46" i="14"/>
  <c r="H47" i="14"/>
  <c r="N30" i="14"/>
  <c r="H20" i="14"/>
  <c r="H22" i="14" s="1"/>
  <c r="H24" i="14"/>
  <c r="N20" i="14"/>
  <c r="N22" i="14" s="1"/>
  <c r="F18" i="11"/>
  <c r="G18" i="11"/>
  <c r="F17" i="11"/>
  <c r="H44" i="14" l="1"/>
  <c r="J10" i="11"/>
  <c r="N10" i="11"/>
  <c r="O10" i="11"/>
  <c r="L10" i="11"/>
  <c r="K10" i="11"/>
  <c r="P10" i="11"/>
  <c r="I10" i="11"/>
  <c r="J12" i="11"/>
  <c r="L12" i="11"/>
  <c r="K12" i="11"/>
  <c r="I12" i="11"/>
  <c r="J13" i="11"/>
  <c r="N13" i="11"/>
  <c r="O13" i="11"/>
  <c r="L13" i="11"/>
  <c r="K13" i="11"/>
  <c r="P14" i="11"/>
  <c r="M14" i="11" s="1"/>
  <c r="I14" i="11"/>
  <c r="G14" i="11" s="1"/>
  <c r="J17" i="11"/>
  <c r="L17" i="11"/>
  <c r="K17" i="11"/>
  <c r="I17" i="11"/>
  <c r="J18" i="11"/>
  <c r="L18" i="11"/>
  <c r="K18" i="11"/>
  <c r="I18" i="11"/>
  <c r="I9" i="11"/>
  <c r="P9" i="11"/>
  <c r="K9" i="11"/>
  <c r="L9" i="11"/>
  <c r="O9" i="11"/>
  <c r="N9" i="11"/>
  <c r="J9" i="11"/>
  <c r="J9" i="13"/>
  <c r="J17" i="13" s="1"/>
  <c r="Q9" i="13"/>
  <c r="Q17" i="13" s="1"/>
  <c r="L9" i="13"/>
  <c r="L17" i="13" s="1"/>
  <c r="M9" i="13"/>
  <c r="M17" i="13" s="1"/>
  <c r="P9" i="13"/>
  <c r="P17" i="13" s="1"/>
  <c r="O9" i="13"/>
  <c r="K9" i="13"/>
  <c r="K17" i="13" s="1"/>
  <c r="M9" i="11" l="1"/>
  <c r="N9" i="13"/>
  <c r="N17" i="13" s="1"/>
  <c r="O17" i="13"/>
  <c r="G10" i="11"/>
  <c r="G34" i="9" s="1"/>
  <c r="G12" i="11"/>
  <c r="H9" i="13"/>
  <c r="H17" i="13" s="1"/>
  <c r="M13" i="11"/>
  <c r="G9" i="11"/>
  <c r="G13" i="11"/>
  <c r="M10" i="11"/>
  <c r="F37" i="12"/>
  <c r="F34" i="12"/>
  <c r="H9" i="7" l="1"/>
  <c r="I9" i="7"/>
  <c r="J9" i="7"/>
  <c r="H10" i="7"/>
  <c r="I10" i="7"/>
  <c r="J10" i="7"/>
  <c r="H11" i="7"/>
  <c r="I11" i="7"/>
  <c r="J11" i="7"/>
  <c r="H13" i="7"/>
  <c r="I13" i="7"/>
  <c r="J13" i="7"/>
  <c r="H14" i="7"/>
  <c r="I14" i="7"/>
  <c r="J14" i="7"/>
  <c r="H15" i="7"/>
  <c r="I15" i="7"/>
  <c r="J15" i="7"/>
  <c r="H16" i="7"/>
  <c r="I16" i="7"/>
  <c r="J16" i="7"/>
  <c r="I8" i="7"/>
  <c r="H8" i="7"/>
  <c r="G13" i="6" l="1"/>
  <c r="G13" i="5"/>
  <c r="G8" i="6" l="1"/>
  <c r="J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tc={A64872F3-9BD6-4603-A3D6-C3F01F9FE427}</author>
  </authors>
  <commentList>
    <comment ref="M16" authorId="0" shapeId="0" xr:uid="{A64872F3-9BD6-4603-A3D6-C3F01F9FE427}">
      <text>
        <t>[Threaded comment]
Your version of Excel allows you to read this threaded comment; however, any edits to it will get removed if the file is opened in a newer version of Excel. Learn more: https://go.microsoft.com/fwlink/?linkid=870924
Comment:
    97,3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F31" authorId="0" shapeId="0" xr:uid="{00000000-0006-0000-0200-000001000000}">
      <text>
        <r>
          <rPr>
            <b/>
            <sz val="9"/>
            <color indexed="81"/>
            <rFont val="Tahoma"/>
            <family val="2"/>
          </rPr>
          <t>Author:</t>
        </r>
        <r>
          <rPr>
            <sz val="9"/>
            <color indexed="81"/>
            <rFont val="Tahoma"/>
            <family val="2"/>
          </rPr>
          <t xml:space="preserve">
giảm 2,07ha sang rau và 1, 25ha (dự án bãi đổ thải)
</t>
        </r>
      </text>
    </comment>
    <comment ref="AK31" authorId="0" shapeId="0" xr:uid="{00000000-0006-0000-0200-000002000000}">
      <text>
        <r>
          <rPr>
            <b/>
            <sz val="9"/>
            <color indexed="81"/>
            <rFont val="Tahoma"/>
            <family val="2"/>
          </rPr>
          <t>Author:</t>
        </r>
        <r>
          <rPr>
            <sz val="9"/>
            <color indexed="81"/>
            <rFont val="Tahoma"/>
            <family val="2"/>
          </rPr>
          <t xml:space="preserve">
tăng 3 ha từ đất hoa</t>
        </r>
      </text>
    </comment>
    <comment ref="AO31" authorId="0" shapeId="0" xr:uid="{00000000-0006-0000-0200-000003000000}">
      <text>
        <r>
          <rPr>
            <b/>
            <sz val="9"/>
            <color indexed="81"/>
            <rFont val="Tahoma"/>
            <family val="2"/>
          </rPr>
          <t>Author:</t>
        </r>
        <r>
          <rPr>
            <sz val="9"/>
            <color indexed="81"/>
            <rFont val="Tahoma"/>
            <family val="2"/>
          </rPr>
          <t xml:space="preserve">
tăng 2,6ha dt đất ao chuyển sang
</t>
        </r>
      </text>
    </comment>
    <comment ref="AK37" authorId="0" shapeId="0" xr:uid="{00000000-0006-0000-0200-000004000000}">
      <text>
        <r>
          <rPr>
            <b/>
            <sz val="9"/>
            <color indexed="81"/>
            <rFont val="Tahoma"/>
            <family val="2"/>
          </rPr>
          <t>Author:</t>
        </r>
        <r>
          <rPr>
            <sz val="9"/>
            <color indexed="81"/>
            <rFont val="Tahoma"/>
            <family val="2"/>
          </rPr>
          <t xml:space="preserve">
tăng 5 ha từ đất hoa
</t>
        </r>
      </text>
    </comment>
    <comment ref="AK41" authorId="0" shapeId="0" xr:uid="{00000000-0006-0000-0200-000005000000}">
      <text>
        <r>
          <rPr>
            <b/>
            <sz val="9"/>
            <color indexed="81"/>
            <rFont val="Tahoma"/>
            <family val="2"/>
          </rPr>
          <t>Author:</t>
        </r>
        <r>
          <rPr>
            <sz val="9"/>
            <color indexed="81"/>
            <rFont val="Tahoma"/>
            <family val="2"/>
          </rPr>
          <t xml:space="preserve">
tăng 4,7ha từ đất hoa
</t>
        </r>
      </text>
    </comment>
    <comment ref="AO41" authorId="0" shapeId="0" xr:uid="{00000000-0006-0000-0200-000006000000}">
      <text>
        <r>
          <rPr>
            <b/>
            <sz val="9"/>
            <color indexed="81"/>
            <rFont val="Tahoma"/>
            <family val="2"/>
          </rPr>
          <t>Author:</t>
        </r>
        <r>
          <rPr>
            <sz val="9"/>
            <color indexed="81"/>
            <rFont val="Tahoma"/>
            <family val="2"/>
          </rPr>
          <t xml:space="preserve">
trồng mới 30chè, trong đó giảm 23 ngô và 7ha đậu tương, khoai</t>
        </r>
      </text>
    </comment>
    <comment ref="AF42" authorId="0" shapeId="0" xr:uid="{00000000-0006-0000-0200-000007000000}">
      <text>
        <r>
          <rPr>
            <b/>
            <sz val="9"/>
            <color indexed="81"/>
            <rFont val="Tahoma"/>
            <family val="2"/>
          </rPr>
          <t xml:space="preserve">Author:
</t>
        </r>
      </text>
    </comment>
    <comment ref="AO60" authorId="0" shapeId="0" xr:uid="{00000000-0006-0000-0200-000008000000}">
      <text>
        <r>
          <rPr>
            <b/>
            <sz val="9"/>
            <color indexed="81"/>
            <rFont val="Tahoma"/>
            <family val="2"/>
          </rPr>
          <t>Author:</t>
        </r>
        <r>
          <rPr>
            <sz val="9"/>
            <color indexed="81"/>
            <rFont val="Tahoma"/>
            <family val="2"/>
          </rPr>
          <t xml:space="preserve">
giảm 4 ha sang ngô xuân hè
</t>
        </r>
      </text>
    </comment>
    <comment ref="AK64" authorId="0" shapeId="0" xr:uid="{00000000-0006-0000-0200-000009000000}">
      <text>
        <r>
          <rPr>
            <b/>
            <sz val="9"/>
            <color indexed="81"/>
            <rFont val="Tahoma"/>
            <family val="2"/>
          </rPr>
          <t>Author:</t>
        </r>
        <r>
          <rPr>
            <sz val="9"/>
            <color indexed="81"/>
            <rFont val="Tahoma"/>
            <family val="2"/>
          </rPr>
          <t xml:space="preserve">
giảm 15,4ha  trong đó 4,7ha sang ngô xuân hè, 8 ha sang lúa mùa, 2,7 sang rau</t>
        </r>
      </text>
    </comment>
    <comment ref="AO70" authorId="0" shapeId="0" xr:uid="{00000000-0006-0000-0200-00000A000000}">
      <text>
        <r>
          <rPr>
            <b/>
            <sz val="9"/>
            <color indexed="81"/>
            <rFont val="Tahoma"/>
            <family val="2"/>
          </rPr>
          <t>Author:</t>
        </r>
        <r>
          <rPr>
            <sz val="9"/>
            <color indexed="81"/>
            <rFont val="Tahoma"/>
            <family val="2"/>
          </rPr>
          <t xml:space="preserve">
giảm 3 ha sang ngô xuân hè
</t>
        </r>
      </text>
    </comment>
    <comment ref="AO112" authorId="0" shapeId="0" xr:uid="{00000000-0006-0000-0200-00000B000000}">
      <text>
        <r>
          <rPr>
            <b/>
            <sz val="9"/>
            <color indexed="81"/>
            <rFont val="Tahoma"/>
            <family val="2"/>
          </rPr>
          <t>Author:</t>
        </r>
        <r>
          <rPr>
            <sz val="9"/>
            <color indexed="81"/>
            <rFont val="Tahoma"/>
            <family val="2"/>
          </rPr>
          <t xml:space="preserve">
chuyển 2,6ha sang lúa mùa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14" authorId="0" shapeId="0" xr:uid="{6BD2D092-F1EE-4EE6-A520-1280973499A3}">
      <text>
        <r>
          <rPr>
            <b/>
            <sz val="9"/>
            <color indexed="81"/>
            <rFont val="Tahoma"/>
            <family val="2"/>
          </rPr>
          <t>Author:</t>
        </r>
        <r>
          <rPr>
            <sz val="9"/>
            <color indexed="81"/>
            <rFont val="Tahoma"/>
            <family val="2"/>
          </rPr>
          <t xml:space="preserve">
Ước Nùng nàng 1 tỷ</t>
        </r>
      </text>
    </comment>
    <comment ref="AF31" authorId="0" shapeId="0" xr:uid="{0FE1F06C-D74B-4704-B843-353568876B97}">
      <text>
        <r>
          <rPr>
            <b/>
            <sz val="9"/>
            <color indexed="81"/>
            <rFont val="Tahoma"/>
            <family val="2"/>
          </rPr>
          <t>Author:</t>
        </r>
        <r>
          <rPr>
            <sz val="9"/>
            <color indexed="81"/>
            <rFont val="Tahoma"/>
            <family val="2"/>
          </rPr>
          <t xml:space="preserve">
giảm 2,07ha sang rau và 1, 25ha (dự án bãi đổ thải)
</t>
        </r>
      </text>
    </comment>
    <comment ref="AK31" authorId="0" shapeId="0" xr:uid="{523741AC-4BF9-483E-8C03-BD9CB0CE9603}">
      <text>
        <r>
          <rPr>
            <b/>
            <sz val="9"/>
            <color indexed="81"/>
            <rFont val="Tahoma"/>
            <family val="2"/>
          </rPr>
          <t>Author:</t>
        </r>
        <r>
          <rPr>
            <sz val="9"/>
            <color indexed="81"/>
            <rFont val="Tahoma"/>
            <family val="2"/>
          </rPr>
          <t xml:space="preserve">
tăng 3 ha từ đất hoa</t>
        </r>
      </text>
    </comment>
    <comment ref="AO31" authorId="0" shapeId="0" xr:uid="{A4C0477D-139A-45B4-96B3-941663E82BD4}">
      <text>
        <r>
          <rPr>
            <b/>
            <sz val="9"/>
            <color indexed="81"/>
            <rFont val="Tahoma"/>
            <family val="2"/>
          </rPr>
          <t>Author:</t>
        </r>
        <r>
          <rPr>
            <sz val="9"/>
            <color indexed="81"/>
            <rFont val="Tahoma"/>
            <family val="2"/>
          </rPr>
          <t xml:space="preserve">
tăng 2,6ha dt đất ao chuyển sang
</t>
        </r>
      </text>
    </comment>
    <comment ref="AK37" authorId="0" shapeId="0" xr:uid="{89048664-53B9-4927-B433-BC90FB69A732}">
      <text>
        <r>
          <rPr>
            <b/>
            <sz val="9"/>
            <color indexed="81"/>
            <rFont val="Tahoma"/>
            <family val="2"/>
          </rPr>
          <t>Author:</t>
        </r>
        <r>
          <rPr>
            <sz val="9"/>
            <color indexed="81"/>
            <rFont val="Tahoma"/>
            <family val="2"/>
          </rPr>
          <t xml:space="preserve">
tăng 5 ha từ đất hoa
</t>
        </r>
      </text>
    </comment>
    <comment ref="AK41" authorId="0" shapeId="0" xr:uid="{3F5E6AC3-69DD-4F15-9405-EB7F9DC84062}">
      <text>
        <r>
          <rPr>
            <b/>
            <sz val="9"/>
            <color indexed="81"/>
            <rFont val="Tahoma"/>
            <family val="2"/>
          </rPr>
          <t>Author:</t>
        </r>
        <r>
          <rPr>
            <sz val="9"/>
            <color indexed="81"/>
            <rFont val="Tahoma"/>
            <family val="2"/>
          </rPr>
          <t xml:space="preserve">
tăng 4,7ha từ đất hoa
</t>
        </r>
      </text>
    </comment>
    <comment ref="AO41" authorId="0" shapeId="0" xr:uid="{DAE3207F-3A69-4FA3-ABCB-96316BB4A443}">
      <text>
        <r>
          <rPr>
            <b/>
            <sz val="9"/>
            <color indexed="81"/>
            <rFont val="Tahoma"/>
            <family val="2"/>
          </rPr>
          <t>Author:</t>
        </r>
        <r>
          <rPr>
            <sz val="9"/>
            <color indexed="81"/>
            <rFont val="Tahoma"/>
            <family val="2"/>
          </rPr>
          <t xml:space="preserve">
trồng mới 30chè, trong đó giảm 23 ngô và 7ha đậu tương, khoai</t>
        </r>
      </text>
    </comment>
    <comment ref="AF42" authorId="0" shapeId="0" xr:uid="{E7C68520-95B8-4918-A55F-9D64C59ACADC}">
      <text>
        <r>
          <rPr>
            <b/>
            <sz val="9"/>
            <color indexed="81"/>
            <rFont val="Tahoma"/>
            <family val="2"/>
          </rPr>
          <t xml:space="preserve">Author:
</t>
        </r>
      </text>
    </comment>
    <comment ref="AO60" authorId="0" shapeId="0" xr:uid="{1A238333-68FE-4AF7-A552-E6673E3DFC61}">
      <text>
        <r>
          <rPr>
            <b/>
            <sz val="9"/>
            <color indexed="81"/>
            <rFont val="Tahoma"/>
            <family val="2"/>
          </rPr>
          <t>Author:</t>
        </r>
        <r>
          <rPr>
            <sz val="9"/>
            <color indexed="81"/>
            <rFont val="Tahoma"/>
            <family val="2"/>
          </rPr>
          <t xml:space="preserve">
giảm 4 ha sang ngô xuân hè
</t>
        </r>
      </text>
    </comment>
    <comment ref="AK64" authorId="0" shapeId="0" xr:uid="{0C88EC7A-779B-4633-9BFE-A21498B1753A}">
      <text>
        <r>
          <rPr>
            <b/>
            <sz val="9"/>
            <color indexed="81"/>
            <rFont val="Tahoma"/>
            <family val="2"/>
          </rPr>
          <t>Author:</t>
        </r>
        <r>
          <rPr>
            <sz val="9"/>
            <color indexed="81"/>
            <rFont val="Tahoma"/>
            <family val="2"/>
          </rPr>
          <t xml:space="preserve">
giảm 15,4ha  trong đó 4,7ha sang ngô xuân hè, 8 ha sang lúa mùa, 2,7 sang rau</t>
        </r>
      </text>
    </comment>
    <comment ref="AO70" authorId="0" shapeId="0" xr:uid="{9E7123BD-888A-470D-93EB-2B8F95019F65}">
      <text>
        <r>
          <rPr>
            <b/>
            <sz val="9"/>
            <color indexed="81"/>
            <rFont val="Tahoma"/>
            <family val="2"/>
          </rPr>
          <t>Author:</t>
        </r>
        <r>
          <rPr>
            <sz val="9"/>
            <color indexed="81"/>
            <rFont val="Tahoma"/>
            <family val="2"/>
          </rPr>
          <t xml:space="preserve">
giảm 3 ha sang ngô xuân hè
</t>
        </r>
      </text>
    </comment>
    <comment ref="AO112" authorId="0" shapeId="0" xr:uid="{96BC8B2A-49D4-41C0-B87A-CF2847290A45}">
      <text>
        <r>
          <rPr>
            <b/>
            <sz val="9"/>
            <color indexed="81"/>
            <rFont val="Tahoma"/>
            <family val="2"/>
          </rPr>
          <t>Author:</t>
        </r>
        <r>
          <rPr>
            <sz val="9"/>
            <color indexed="81"/>
            <rFont val="Tahoma"/>
            <family val="2"/>
          </rPr>
          <t xml:space="preserve">
chuyển 2,6ha sang lúa mùa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00000000-0006-0000-0300-000001000000}">
      <text>
        <r>
          <rPr>
            <sz val="11"/>
            <color rgb="FF000000"/>
            <rFont val="Calibri"/>
            <family val="2"/>
          </rPr>
          <t>GIÁ TRỊ SẢN XUẤT CÔNG NGHIỆP (THEO GIÁ SO SÁNH NĂM 2010)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tc={58748863-BA70-45E8-A0C6-DBC204427539}</author>
    <author>tc={D7C1A629-853C-4653-B8BA-312B3247D52B}</author>
    <author>Author</author>
  </authors>
  <commentList>
    <comment ref="R55" authorId="0" shapeId="0" xr:uid="{58748863-BA70-45E8-A0C6-DBC204427539}">
      <text>
        <t>[Threaded comment]
Your version of Excel allows you to read this threaded comment; however, any edits to it will get removed if the file is opened in a newer version of Excel. Learn more: https://go.microsoft.com/fwlink/?linkid=870924
Comment:
    Đã TT</t>
      </text>
    </comment>
    <comment ref="S55" authorId="1" shapeId="0" xr:uid="{D7C1A629-853C-4653-B8BA-312B3247D52B}">
      <text>
        <t>[Threaded comment]
Your version of Excel allows you to read this threaded comment; however, any edits to it will get removed if the file is opened in a newer version of Excel. Learn more: https://go.microsoft.com/fwlink/?linkid=870924
Comment:
    Đã TT</t>
      </text>
    </comment>
    <comment ref="B74" authorId="2" shapeId="0" xr:uid="{00000000-0006-0000-0700-000001000000}">
      <text>
        <r>
          <rPr>
            <sz val="11"/>
            <color rgb="FF000000"/>
            <rFont val="Calibri"/>
            <family val="2"/>
          </rPr>
          <t xml:space="preserve"> - Cai nghiện bằng thuốc thay thế (methadone)</t>
        </r>
      </text>
    </comment>
    <comment ref="AV74" authorId="2" shapeId="0" xr:uid="{00000000-0006-0000-0700-000002000000}">
      <text>
        <r>
          <rPr>
            <sz val="11"/>
            <color rgb="FF000000"/>
            <rFont val="Calibri"/>
            <family val="2"/>
          </rPr>
          <t>WELCOME:
38</t>
        </r>
      </text>
    </comment>
    <comment ref="BE74" authorId="2" shapeId="0" xr:uid="{00000000-0006-0000-0700-000003000000}">
      <text>
        <r>
          <rPr>
            <sz val="11"/>
            <color rgb="FF000000"/>
            <rFont val="Calibri"/>
            <family val="2"/>
          </rPr>
          <t>WELCOME:
14</t>
        </r>
      </text>
    </comment>
    <comment ref="BN74" authorId="2" shapeId="0" xr:uid="{00000000-0006-0000-0700-000004000000}">
      <text>
        <r>
          <rPr>
            <sz val="11"/>
            <color rgb="FF000000"/>
            <rFont val="Calibri"/>
            <family val="2"/>
          </rPr>
          <t>WELCOME:
12</t>
        </r>
      </text>
    </comment>
    <comment ref="BW74" authorId="2" shapeId="0" xr:uid="{00000000-0006-0000-0700-000005000000}">
      <text>
        <r>
          <rPr>
            <sz val="11"/>
            <color rgb="FF000000"/>
            <rFont val="Calibri"/>
            <family val="2"/>
          </rPr>
          <t>WELCOME:
19</t>
        </r>
      </text>
    </comment>
    <comment ref="CF74" authorId="2" shapeId="0" xr:uid="{00000000-0006-0000-0700-000006000000}">
      <text>
        <r>
          <rPr>
            <sz val="11"/>
            <color rgb="FF000000"/>
            <rFont val="Calibri"/>
            <family val="2"/>
          </rPr>
          <t>WELCOME:
62</t>
        </r>
      </text>
    </comment>
    <comment ref="CO74" authorId="2" shapeId="0" xr:uid="{00000000-0006-0000-0700-000007000000}">
      <text>
        <r>
          <rPr>
            <sz val="11"/>
            <color rgb="FF000000"/>
            <rFont val="Calibri"/>
            <family val="2"/>
          </rPr>
          <t>WELCOME:
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 authorId="0" shapeId="0" xr:uid="{E509F69E-FE0F-4F10-8834-FCF779F2AE29}">
      <text>
        <r>
          <rPr>
            <sz val="9"/>
            <color indexed="81"/>
            <rFont val="Tahoma"/>
            <family val="2"/>
          </rPr>
          <t>Theo NQ27/NQ-HĐND Tỉnh</t>
        </r>
      </text>
    </comment>
    <comment ref="B20" authorId="0" shapeId="0" xr:uid="{00000000-0006-0000-0900-000001000000}">
      <text>
        <r>
          <rPr>
            <sz val="11"/>
            <color rgb="FF000000"/>
            <rFont val="Calibri"/>
            <family val="2"/>
          </rPr>
          <t>KHÔNG CHO VÀO KẾ HoẠCH 2021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4" authorId="0" shapeId="0" xr:uid="{00000000-0006-0000-0A00-000001000000}">
      <text>
        <r>
          <rPr>
            <sz val="11"/>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Bỏ giao 2025
</t>
        </r>
      </text>
    </comment>
    <comment ref="B22" authorId="0" shapeId="0" xr:uid="{00000000-0006-0000-0A00-000002000000}">
      <text>
        <r>
          <rPr>
            <sz val="11"/>
            <color rgb="FF000000"/>
            <rFont val="Calibri"/>
            <family val="2"/>
          </rPr>
          <t>WELCOME:
CHI TIEU NGƯỢC</t>
        </r>
      </text>
    </comment>
    <comment ref="B26" authorId="0" shapeId="0" xr:uid="{00000000-0006-0000-0A00-000003000000}">
      <text>
        <r>
          <rPr>
            <sz val="11"/>
            <color rgb="FF000000"/>
            <rFont val="Calibri"/>
            <family val="2"/>
          </rPr>
          <t>Tỷ lệ phụ nữ đẻ được nhân viên y tế đã qua đào tạo đỡ</t>
        </r>
      </text>
    </comment>
    <comment ref="B30" authorId="0" shapeId="0" xr:uid="{00000000-0006-0000-0A00-000004000000}">
      <text>
        <r>
          <rPr>
            <sz val="11"/>
            <color rgb="FF000000"/>
            <rFont val="Calibri"/>
            <family val="2"/>
          </rPr>
          <t>Tỷ lệ bao phủ bảo hiểm y tế</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1" authorId="0" shapeId="0" xr:uid="{00000000-0006-0000-0B00-000001000000}">
      <text>
        <r>
          <rPr>
            <sz val="11"/>
            <color rgb="FF000000"/>
            <rFont val="Calibri"/>
            <family val="2"/>
          </rPr>
          <t xml:space="preserve">Admin:
336
bỏ ngoài công lập
</t>
        </r>
      </text>
    </comment>
    <comment ref="E31" authorId="0" shapeId="0" xr:uid="{00000000-0006-0000-0B00-000002000000}">
      <text>
        <r>
          <rPr>
            <sz val="11"/>
            <color rgb="FF000000"/>
            <rFont val="Calibri"/>
            <family val="2"/>
          </rPr>
          <t>Admin:
336</t>
        </r>
      </text>
    </comment>
    <comment ref="E58" authorId="0" shapeId="0" xr:uid="{00000000-0006-0000-0B00-000003000000}">
      <text>
        <r>
          <rPr>
            <sz val="11"/>
            <color rgb="FF000000"/>
            <rFont val="Calibri"/>
            <family val="2"/>
          </rPr>
          <t>Mầm non Sùng Phài
TH + THCS Sùng Phài
Tiểu học Đoàn Kết
Mầm non Bình Minh + MN Quyết Tiến
THCS Đông Phong
THCS Quyết Tiến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5" authorId="0" shapeId="0" xr:uid="{00000000-0006-0000-0C00-000001000000}">
      <text>
        <r>
          <rPr>
            <sz val="11"/>
            <color rgb="FF000000"/>
            <rFont val="Calibri"/>
            <family val="2"/>
          </rPr>
          <t>ĐÁNH GIÁ CUỐI NĂM</t>
        </r>
      </text>
    </comment>
    <comment ref="BB29" authorId="0" shapeId="0" xr:uid="{00000000-0006-0000-0C00-000002000000}">
      <text>
        <r>
          <rPr>
            <sz val="11"/>
            <color rgb="FF000000"/>
            <rFont val="Calibri"/>
            <family val="2"/>
          </rPr>
          <t>WELCOME:
9</t>
        </r>
      </text>
    </comment>
    <comment ref="BK29" authorId="0" shapeId="0" xr:uid="{00000000-0006-0000-0C00-000003000000}">
      <text>
        <r>
          <rPr>
            <sz val="11"/>
            <color rgb="FF000000"/>
            <rFont val="Calibri"/>
            <family val="2"/>
          </rPr>
          <t>WELCOME:
40</t>
        </r>
      </text>
    </comment>
    <comment ref="BT29" authorId="0" shapeId="0" xr:uid="{00000000-0006-0000-0C00-000004000000}">
      <text>
        <r>
          <rPr>
            <sz val="11"/>
            <color rgb="FF000000"/>
            <rFont val="Calibri"/>
            <family val="2"/>
          </rPr>
          <t>WELCOME:
15</t>
        </r>
      </text>
    </comment>
    <comment ref="CC29" authorId="0" shapeId="0" xr:uid="{00000000-0006-0000-0C00-000005000000}">
      <text>
        <r>
          <rPr>
            <sz val="11"/>
            <color rgb="FF000000"/>
            <rFont val="Calibri"/>
            <family val="2"/>
          </rPr>
          <t>WELCOME:
3</t>
        </r>
      </text>
    </comment>
    <comment ref="CL29" authorId="0" shapeId="0" xr:uid="{00000000-0006-0000-0C00-000006000000}">
      <text>
        <r>
          <rPr>
            <sz val="11"/>
            <color rgb="FF000000"/>
            <rFont val="Calibri"/>
            <family val="2"/>
          </rPr>
          <t>WELCOME:
8</t>
        </r>
      </text>
    </comment>
    <comment ref="BK30" authorId="0" shapeId="0" xr:uid="{00000000-0006-0000-0C00-000007000000}">
      <text>
        <r>
          <rPr>
            <sz val="11"/>
            <color rgb="FF000000"/>
            <rFont val="Calibri"/>
            <family val="2"/>
          </rPr>
          <t>WELCOME:
10</t>
        </r>
      </text>
    </comment>
    <comment ref="BT30" authorId="0" shapeId="0" xr:uid="{00000000-0006-0000-0C00-000008000000}">
      <text>
        <r>
          <rPr>
            <sz val="11"/>
            <color rgb="FF000000"/>
            <rFont val="Calibri"/>
            <family val="2"/>
          </rPr>
          <t xml:space="preserve">WELCOME:
</t>
        </r>
      </text>
    </comment>
  </commentList>
</comments>
</file>

<file path=xl/sharedStrings.xml><?xml version="1.0" encoding="utf-8"?>
<sst xmlns="http://schemas.openxmlformats.org/spreadsheetml/2006/main" count="2074" uniqueCount="707">
  <si>
    <t>Biểu số 1</t>
  </si>
  <si>
    <t>STT</t>
  </si>
  <si>
    <t>Chỉ tiêu</t>
  </si>
  <si>
    <t>Đơn
vị
tính</t>
  </si>
  <si>
    <t>Năm 2024</t>
  </si>
  <si>
    <t>Định hướng năm 2025</t>
  </si>
  <si>
    <t>So sánh (%)</t>
  </si>
  <si>
    <t xml:space="preserve">Ghi chú </t>
  </si>
  <si>
    <t>Kế hoạch giao</t>
  </si>
  <si>
    <t>TH 6 tháng</t>
  </si>
  <si>
    <t>Ước TH cả năm</t>
  </si>
  <si>
    <t>I</t>
  </si>
  <si>
    <t>CÁC CHỈ TIÊU VỀ KINH TẾ</t>
  </si>
  <si>
    <t>Thu nhập bình quân đầu người/năm</t>
  </si>
  <si>
    <t>Triệu đồng</t>
  </si>
  <si>
    <t>Tổng thu ngân sách nhà nước trên địa bàn</t>
  </si>
  <si>
    <t>Tỷ đồng</t>
  </si>
  <si>
    <t>Giá trị sản xuất bình quân trên 1 ha đất trồng trọt và nuôi trồng thủy sản</t>
  </si>
  <si>
    <t>Triệu đồng/ha/
năm</t>
  </si>
  <si>
    <t>II</t>
  </si>
  <si>
    <t>CÁC CHỈ TIÊU VỀ XÃ HỘI</t>
  </si>
  <si>
    <t xml:space="preserve">Tỷ lệ dân số được quản lý bằng hồ sơ sức khỏe điện tử </t>
  </si>
  <si>
    <t>%</t>
  </si>
  <si>
    <t>Tỷ lệ tăng dân số tự nhiên</t>
  </si>
  <si>
    <t>%o</t>
  </si>
  <si>
    <t>Tỷ lệ các trường đạt chuẩn Quốc gia</t>
  </si>
  <si>
    <t>Tỷ lệ các trường đạt chuẩn quốc gia mức độ II</t>
  </si>
  <si>
    <t>Số lao động được giải quyết việc làm trong năm</t>
  </si>
  <si>
    <t>Người</t>
  </si>
  <si>
    <t>Tỷ lệ cơ quan, đơn vị, trường học đạt tiêu chuẩn văn hóa</t>
  </si>
  <si>
    <t>Tỷ lệ các tuyến phố đạt tuyến phố văn minh</t>
  </si>
  <si>
    <t>Tỷ lệ phường đạt chuẩn đô thị văn minh</t>
  </si>
  <si>
    <t>III</t>
  </si>
  <si>
    <t>CÁC CHỈ TIÊU VỀ MÔI TRƯỜNG</t>
  </si>
  <si>
    <t>Tỷ lệ dân số được sử dụng nước sinh hoạt hợp vệ sinh</t>
  </si>
  <si>
    <t>Tỷ lệ chất thải rắn sinh hoạt đô thị được thu gom</t>
  </si>
  <si>
    <t>Tỷ lệ chất thải rắn y tế được xử lý đạt tiêu chuẩn môi trường</t>
  </si>
  <si>
    <t>Biểu số 2</t>
  </si>
  <si>
    <t>TT</t>
  </si>
  <si>
    <t>Đơn
 vị 
tính</t>
  </si>
  <si>
    <t>Ghi chú</t>
  </si>
  <si>
    <t>Chia ra các xã, phường</t>
  </si>
  <si>
    <t>Đoàn Kết</t>
  </si>
  <si>
    <t>Tân Phong</t>
  </si>
  <si>
    <t>Đông Phong</t>
  </si>
  <si>
    <t>Quyết Thắng</t>
  </si>
  <si>
    <t>Quyết Tiến</t>
  </si>
  <si>
    <t>San Thàng</t>
  </si>
  <si>
    <t>Sùng Phài</t>
  </si>
  <si>
    <t>KH giao</t>
  </si>
  <si>
    <t>Ước cả năm</t>
  </si>
  <si>
    <t>Định hướng 2025</t>
  </si>
  <si>
    <t>GIÁ TRỊ SẢN XUẤT (GIÁ HIỆN HÀNH)</t>
  </si>
  <si>
    <t>Tỷ
 đồng</t>
  </si>
  <si>
    <t>,,</t>
  </si>
  <si>
    <t>NÔNG NGHIỆP</t>
  </si>
  <si>
    <t>Ha</t>
  </si>
  <si>
    <t>Tr.đ/
ha/năm</t>
  </si>
  <si>
    <t>Sản lượng lương thực</t>
  </si>
  <si>
    <t>Tấn</t>
  </si>
  <si>
    <t xml:space="preserve">Trong đó: - Thóc </t>
  </si>
  <si>
    <t>Cơ cấu thóc ruộng trong TSLLT</t>
  </si>
  <si>
    <t>Diện tích cây hàng năm</t>
  </si>
  <si>
    <t xml:space="preserve"> </t>
  </si>
  <si>
    <t>Diện tích</t>
  </si>
  <si>
    <t xml:space="preserve">Sản lượng </t>
  </si>
  <si>
    <t>+</t>
  </si>
  <si>
    <t>Lúa mùa: Diện tích</t>
  </si>
  <si>
    <t>Năng suất</t>
  </si>
  <si>
    <t>Tạ/ha</t>
  </si>
  <si>
    <t>Sản Lượng</t>
  </si>
  <si>
    <t xml:space="preserve">Lúa chiêm xuân: Diện tích </t>
  </si>
  <si>
    <t>Trong đó: Diện tích lúa hàng hóa tập trung</t>
  </si>
  <si>
    <t>Cây ngô: Diện tích</t>
  </si>
  <si>
    <t>+ Vụ xuân sớm, xuân hè</t>
  </si>
  <si>
    <t>+ Vụ thu đông</t>
  </si>
  <si>
    <t>+ Vụ đông</t>
  </si>
  <si>
    <t>Cây mầu</t>
  </si>
  <si>
    <t>Cây rau mầu khác</t>
  </si>
  <si>
    <t xml:space="preserve"> - Diện tích rau chính</t>
  </si>
  <si>
    <t xml:space="preserve"> - Diện tích rau tăng vụ</t>
  </si>
  <si>
    <t xml:space="preserve"> - Năng suất</t>
  </si>
  <si>
    <t xml:space="preserve"> - Sản lượng </t>
  </si>
  <si>
    <t>Cây khoai lang: Diện tích</t>
  </si>
  <si>
    <t>Trong đó diện tích tăng vụ</t>
  </si>
  <si>
    <t>Cây hoa</t>
  </si>
  <si>
    <t>ha</t>
  </si>
  <si>
    <t>Cây công nghiệp</t>
  </si>
  <si>
    <t>Cây công nghiệp ngắn ngày</t>
  </si>
  <si>
    <t>-</t>
  </si>
  <si>
    <t xml:space="preserve">Cây lạc: Diện tích </t>
  </si>
  <si>
    <t>Cây Đậu tương: Diện tích</t>
  </si>
  <si>
    <t>Cây Mía: Diện tích</t>
  </si>
  <si>
    <t>Cây Dong Riềng: Diện tích</t>
  </si>
  <si>
    <t>Cây Sắn</t>
  </si>
  <si>
    <t>Cây công nghiệp lâu năm</t>
  </si>
  <si>
    <t>Cây ăn quả</t>
  </si>
  <si>
    <t>Sản lượng</t>
  </si>
  <si>
    <t>tấn</t>
  </si>
  <si>
    <t>Diện tích Cây Thảo quả</t>
  </si>
  <si>
    <t>Chăn nuôi</t>
  </si>
  <si>
    <t>Tổng đàn gia súc</t>
  </si>
  <si>
    <t>Con</t>
  </si>
  <si>
    <t>Đàn trâu</t>
  </si>
  <si>
    <t>Đàn bò</t>
  </si>
  <si>
    <t>Đàn ngựa</t>
  </si>
  <si>
    <t xml:space="preserve">Đàn lợn </t>
  </si>
  <si>
    <t xml:space="preserve">Đàn dê </t>
  </si>
  <si>
    <t>Tổng đàn gia cầm</t>
  </si>
  <si>
    <t>Đàn gia cầm</t>
  </si>
  <si>
    <t>con</t>
  </si>
  <si>
    <t>Đàn ong</t>
  </si>
  <si>
    <t>Đàn</t>
  </si>
  <si>
    <t>Thịt hơi các loại</t>
  </si>
  <si>
    <t>Trong đó: Thịt lợn</t>
  </si>
  <si>
    <t>THUỶ SẢN</t>
  </si>
  <si>
    <t>LÂM NGHIỆP</t>
  </si>
  <si>
    <t>Tỷ lệ che phủ rừng</t>
  </si>
  <si>
    <t xml:space="preserve">Khoanh nuôi bảo vệ tái sinh rừng </t>
  </si>
  <si>
    <t xml:space="preserve"> + Khoán bảo vệ rừng</t>
  </si>
  <si>
    <t xml:space="preserve"> + Khoanh nuôi tái sinh rừng </t>
  </si>
  <si>
    <t>E</t>
  </si>
  <si>
    <t>PHÁT TRIỂN NÔNG THÔN</t>
  </si>
  <si>
    <t xml:space="preserve"> - Tỷ lệ dân số nông thôn được sử dụng nước hợp vệ sinh</t>
  </si>
  <si>
    <t xml:space="preserve"> - Tỷ lệ hộ dân tộc thiểu số được sử dụng nước hợp vệ sinh</t>
  </si>
  <si>
    <t xml:space="preserve"> - Thực hiện bộ tiêu chí quốc gia về NTM</t>
  </si>
  <si>
    <t>xã</t>
  </si>
  <si>
    <t xml:space="preserve"> + Số xã đạt 19 tiêu chí (lũy kế)</t>
  </si>
  <si>
    <t xml:space="preserve"> + Số xã đạt từ 15-18 tiêu chí</t>
  </si>
  <si>
    <t xml:space="preserve"> + Số xã đạt từ 10-14 tiêu chí</t>
  </si>
  <si>
    <t xml:space="preserve"> + Số xã đạt từ 5-9 tiêu chí</t>
  </si>
  <si>
    <t xml:space="preserve"> + Bình quân tiêu chí trên xã</t>
  </si>
  <si>
    <t>Tiêu chí/xã</t>
  </si>
  <si>
    <t>Biểu số 3</t>
  </si>
  <si>
    <t>Chia ra các xã phường</t>
  </si>
  <si>
    <t>Phân theo thành phần kinh tế</t>
  </si>
  <si>
    <t xml:space="preserve">  + Quốc doanh địa phương</t>
  </si>
  <si>
    <t xml:space="preserve">  + Khu vực ngoài quốc doanh</t>
  </si>
  <si>
    <t>Phân theo ngành công nghiệp</t>
  </si>
  <si>
    <t xml:space="preserve"> -</t>
  </si>
  <si>
    <t>Gạch xây các loại</t>
  </si>
  <si>
    <t>1000 v</t>
  </si>
  <si>
    <t>Đá xây dựng</t>
  </si>
  <si>
    <t>1000 m3</t>
  </si>
  <si>
    <t>Sản xuất đồ gỗ</t>
  </si>
  <si>
    <t>m3</t>
  </si>
  <si>
    <t>Gia công hàng may mặc</t>
  </si>
  <si>
    <t>1000 Bộ</t>
  </si>
  <si>
    <t>Chăn đệm địa phương</t>
  </si>
  <si>
    <t>Chiếc</t>
  </si>
  <si>
    <t>Sản xuất đồ sắt</t>
  </si>
  <si>
    <t>m2</t>
  </si>
  <si>
    <t>Sản xuất khung nhôm kính</t>
  </si>
  <si>
    <t>Sản xuất gạch Block</t>
  </si>
  <si>
    <t>Cột điện bê tông</t>
  </si>
  <si>
    <t>Cột</t>
  </si>
  <si>
    <t>Ống cống bê tông</t>
  </si>
  <si>
    <t>Cái</t>
  </si>
  <si>
    <t>Chế biến chè khô</t>
  </si>
  <si>
    <t>Sản xuất xi măng</t>
  </si>
  <si>
    <t>Sản xuất bánh, bún phở</t>
  </si>
  <si>
    <t>Sản xuất rượu địa phương</t>
  </si>
  <si>
    <t>1000 L</t>
  </si>
  <si>
    <t>Nước máy sinh hoạt</t>
  </si>
  <si>
    <t>Sản xuất tấm lợp (tôn ép xốp)</t>
  </si>
  <si>
    <t>Biểu số 4</t>
  </si>
  <si>
    <t xml:space="preserve"> - Phân theo ngành kinh tế</t>
  </si>
  <si>
    <t xml:space="preserve"> + Thương nghiệp (giá hiện hành)</t>
  </si>
  <si>
    <t xml:space="preserve"> + Dịch vụ lưu trú, ăn uống và dịch vụ tiêu dùng</t>
  </si>
  <si>
    <t xml:space="preserve">  - Các mặt hàng chủ yếu</t>
  </si>
  <si>
    <t xml:space="preserve"> + Xăng dầu</t>
  </si>
  <si>
    <t xml:space="preserve"> Trong đó: Dầu hoả</t>
  </si>
  <si>
    <t xml:space="preserve"> + Muối I ốt</t>
  </si>
  <si>
    <t xml:space="preserve"> + Giống Nông nghiệp</t>
  </si>
  <si>
    <t xml:space="preserve"> + Thuốc chữa bệnh, vật tư y tế</t>
  </si>
  <si>
    <t xml:space="preserve"> + Giấy vở</t>
  </si>
  <si>
    <t>2.1</t>
  </si>
  <si>
    <t>Phòng</t>
  </si>
  <si>
    <t>Công suất sử dụng phòng</t>
  </si>
  <si>
    <t>2.2</t>
  </si>
  <si>
    <t>Tổng lượt khách du lịch</t>
  </si>
  <si>
    <t>Lượt người</t>
  </si>
  <si>
    <t xml:space="preserve"> + Trong đó số khách có lưu trú</t>
  </si>
  <si>
    <t xml:space="preserve"> + Ngày lưu trú/ khách quốc tế</t>
  </si>
  <si>
    <t>Ngày</t>
  </si>
  <si>
    <t xml:space="preserve"> + Mức chi tiêu trong ngày/khách quốc tế</t>
  </si>
  <si>
    <t>Trong đó: Mức chi tiêu/ khách không lưu trú</t>
  </si>
  <si>
    <t xml:space="preserve"> + Ngày lưu trú/ khách nội địa</t>
  </si>
  <si>
    <t xml:space="preserve"> + Mức chi tiêu trong ngày/khách nội địa</t>
  </si>
  <si>
    <t>Biểu số 5</t>
  </si>
  <si>
    <t>Đơn vị
tính</t>
  </si>
  <si>
    <t>Vận tải hàng hoá</t>
  </si>
  <si>
    <t>1.1</t>
  </si>
  <si>
    <t>K. lượng hàng hoá vận chuyển</t>
  </si>
  <si>
    <t>1000 tấn</t>
  </si>
  <si>
    <t>- Ngoài quốc doanh</t>
  </si>
  <si>
    <t>1.2</t>
  </si>
  <si>
    <t>K. lượng hàng hoá luân chuyển</t>
  </si>
  <si>
    <t>1000 
T.km</t>
  </si>
  <si>
    <t>2</t>
  </si>
  <si>
    <t>Vận tải hành khách</t>
  </si>
  <si>
    <t>K. lượng hành khách vận chuyển</t>
  </si>
  <si>
    <t>1000 hk</t>
  </si>
  <si>
    <t>K. lượng hành khách luân chuyển</t>
  </si>
  <si>
    <t>1000 
hk.km</t>
  </si>
  <si>
    <t>Biểu số 6</t>
  </si>
  <si>
    <t>1</t>
  </si>
  <si>
    <t>Tổng số hợp tác xã</t>
  </si>
  <si>
    <t>HTX</t>
  </si>
  <si>
    <t xml:space="preserve">   Trong đó: thành lập mới</t>
  </si>
  <si>
    <t>Số HTX giải thể</t>
  </si>
  <si>
    <t>Tổng số Liên hiệp hợp tác xã</t>
  </si>
  <si>
    <t>LHHTX</t>
  </si>
  <si>
    <t>Tổng số xã viên hợp tác xã</t>
  </si>
  <si>
    <t>người</t>
  </si>
  <si>
    <t xml:space="preserve">   Trong đó: Xã viên mới</t>
  </si>
  <si>
    <t>Tổng doanh thu hợp tác xã</t>
  </si>
  <si>
    <t>Triệu
 đồng</t>
  </si>
  <si>
    <t>Tổng số lãi trước thuế của hợp tác xã</t>
  </si>
  <si>
    <t>Tổng số cán bộ quản lý hợp tác xã</t>
  </si>
  <si>
    <t>Trong đó: + Số có trình độ trung cấp, cao đẳng</t>
  </si>
  <si>
    <t xml:space="preserve">    + Số có trình độ Đại học trở lên</t>
  </si>
  <si>
    <t>Tổng số lao động trong HTX</t>
  </si>
  <si>
    <t>Trong đó: tổng số lao động là xã viên HTX</t>
  </si>
  <si>
    <t xml:space="preserve"> Thu nhập bình quân một lao động của HTX</t>
  </si>
  <si>
    <t>Ghi chú: Phòng Tài chính - Kế hoạch, Chi cục thuế thành phố báo cáo số liệu biểu này!</t>
  </si>
  <si>
    <t>Biểu số 7</t>
  </si>
  <si>
    <t>Đơn vị hành chính</t>
  </si>
  <si>
    <t xml:space="preserve"> - Số đơn vị hành chính (xã, phường, thị trấn)</t>
  </si>
  <si>
    <t>Đơn vị</t>
  </si>
  <si>
    <t xml:space="preserve"> Hộ</t>
  </si>
  <si>
    <t>Hộ</t>
  </si>
  <si>
    <t xml:space="preserve"> - Mức giảm tỷ lệ hộ nghèo</t>
  </si>
  <si>
    <t xml:space="preserve">Hộ </t>
  </si>
  <si>
    <t>- Tổng số xã, phường</t>
  </si>
  <si>
    <t>xã, 
phường</t>
  </si>
  <si>
    <t>- Tổng số xã toàn thành phố</t>
  </si>
  <si>
    <t>- Số xã có đường ô tô đến trung tâm xã</t>
  </si>
  <si>
    <t>Trong đó: Số xã, phường có đường ô tô đi được quanh năm</t>
  </si>
  <si>
    <t>xã,
phường</t>
  </si>
  <si>
    <t>- Số hộ sử dụng điện (tính theo hợp đồng mua bán điện)</t>
  </si>
  <si>
    <t>hộ</t>
  </si>
  <si>
    <t>- Số xã có chợ xã, liên xã</t>
  </si>
  <si>
    <t>- Số xã có trạm y tế</t>
  </si>
  <si>
    <t>- Tỷ lệ xã có trạm y tế</t>
  </si>
  <si>
    <t>Bảo hiểm</t>
  </si>
  <si>
    <t xml:space="preserve"> - Tổng số người tham gia BHXH, BHYT trên địa bàn thành phố</t>
  </si>
  <si>
    <t xml:space="preserve"> - Tỷ lệ số người tham gia BHXH, BHYT bắt buộc so với dân số</t>
  </si>
  <si>
    <t>- Tổng số người trong độ tuổi lao động</t>
  </si>
  <si>
    <t xml:space="preserve"> Tỷ lệ so với dân số</t>
  </si>
  <si>
    <t>Trong đó: + Số người trong độ tuổi có khả năng lao động</t>
  </si>
  <si>
    <t>+ Số lao động không có khả năng LĐ</t>
  </si>
  <si>
    <t>Trong đó: + Lao động thành thị</t>
  </si>
  <si>
    <t>+ Lao động nông thôn</t>
  </si>
  <si>
    <t>- Cơ cấu lao động (năm cuối kỳ)</t>
  </si>
  <si>
    <t xml:space="preserve"> + Nông, lâm nghiệp và thuỷ sản</t>
  </si>
  <si>
    <t xml:space="preserve"> + Công nghiệp và xây dựng</t>
  </si>
  <si>
    <t xml:space="preserve"> + Dịch vụ</t>
  </si>
  <si>
    <t>- Tỷ lệ lao động phi nông nghiệp</t>
  </si>
  <si>
    <t>- Số hộ được vay vốn tạo việc làm</t>
  </si>
  <si>
    <t xml:space="preserve"> Trong đó: + Hộ nghèo</t>
  </si>
  <si>
    <t>+ Hộ do nữ làm chủ hộ</t>
  </si>
  <si>
    <t>- Tỷ lệ thất nghiệp khu vực thành thị</t>
  </si>
  <si>
    <t>- Tỷ lệ sử dụng thời gian lao động của lực lượng lao động ở Nông thôn</t>
  </si>
  <si>
    <t xml:space="preserve"> Trật tự an toàn xã hội</t>
  </si>
  <si>
    <t>Lượt
Người</t>
  </si>
  <si>
    <t>Biểu số 8</t>
  </si>
  <si>
    <t>Đơn
vị tính</t>
  </si>
  <si>
    <t>Tỷ lệ chất thải rắn sinh hoạt đô thị được thu gom xử lý</t>
  </si>
  <si>
    <t>Trong đó: Tỷ lệ chất thải rắn y tế được xử lý đạt tiêu chuẩn MT</t>
  </si>
  <si>
    <t>Tổng dân số được sử dụng nước hợp vệ sinh</t>
  </si>
  <si>
    <t>Tỷ lệ dân số sử dụng nước hợp vệ sinh</t>
  </si>
  <si>
    <t>(36.664 người/36.848 người)</t>
  </si>
  <si>
    <t>Tổng số giấy chứng nhận QSDĐ đã cấp cho hộ gia đình và tổ chức</t>
  </si>
  <si>
    <t>Trong đó: Tổng số giấy CNQSDĐ được cấp trong năm</t>
  </si>
  <si>
    <t>Giấy</t>
  </si>
  <si>
    <t xml:space="preserve"> + Hộ gia đình</t>
  </si>
  <si>
    <t>Trong đó: Cấp mới</t>
  </si>
  <si>
    <t>Tỷ lệ tổng diện tích đất đã được cấp NQSDĐ/ tổng diện tích đất cần cấp GCNQSDĐ</t>
  </si>
  <si>
    <t>Trong đó:  + Hộ gia đình</t>
  </si>
  <si>
    <t>Lê Thị Hợp</t>
  </si>
  <si>
    <t>Biểu số 9</t>
  </si>
  <si>
    <t>Định hướng kế hoạch năm 2025</t>
  </si>
  <si>
    <t>Định hường 2025</t>
  </si>
  <si>
    <t>Tổng số hộ</t>
  </si>
  <si>
    <t xml:space="preserve">Dân số </t>
  </si>
  <si>
    <t xml:space="preserve"> + Dân số thành thị</t>
  </si>
  <si>
    <t xml:space="preserve"> + Dân số nông thôn</t>
  </si>
  <si>
    <t xml:space="preserve">- Dân tộc thiểu số </t>
  </si>
  <si>
    <t>Trẻ</t>
  </si>
  <si>
    <t xml:space="preserve">- Số người chết </t>
  </si>
  <si>
    <t>- Tỷ suất chết thô</t>
  </si>
  <si>
    <t xml:space="preserve">- Tỷ lệ nữ từ 15-49 tuổi so với dân số </t>
  </si>
  <si>
    <t xml:space="preserve"> T.đó: + Số CB chuyện trách Thành phố</t>
  </si>
  <si>
    <t xml:space="preserve"> + Cán bộ chuyên trách tại  xã, phường</t>
  </si>
  <si>
    <t>Biểu số 10</t>
  </si>
  <si>
    <t>Chi ra các xã, phường</t>
  </si>
  <si>
    <t xml:space="preserve"> Sùng Phài</t>
  </si>
  <si>
    <t xml:space="preserve">Tổng số giường bệnh </t>
  </si>
  <si>
    <t>Giường</t>
  </si>
  <si>
    <t xml:space="preserve">  - Giường bệnh tuyến Thành phố </t>
  </si>
  <si>
    <t>Số giường bệnh/10.000 dân</t>
  </si>
  <si>
    <t>Số trạm y tế xã, phường, thị trấn</t>
  </si>
  <si>
    <t>Trạm</t>
  </si>
  <si>
    <t xml:space="preserve">Số trạm y tế xã có nữ hộ sinh </t>
  </si>
  <si>
    <t>trạm</t>
  </si>
  <si>
    <t>Cơ sở y tế tư nhân</t>
  </si>
  <si>
    <t>Cơ sở</t>
  </si>
  <si>
    <t>Trung tâm y tế thành phố</t>
  </si>
  <si>
    <t>Khoa chăm sóc SKSS</t>
  </si>
  <si>
    <t>Khoa</t>
  </si>
  <si>
    <t>Tỷ suất chết TE dưới 1 tuổi/1000 trẻ đẻ sống</t>
  </si>
  <si>
    <t>Tỷ suất chết TE dưới 5 tuổi/1000 trẻ đẻ sống</t>
  </si>
  <si>
    <t>Tỷ lệ TE &lt; 1 tuổi tiêm đủ 8 loại
 Vacxin</t>
  </si>
  <si>
    <t>Tỷ lệ phụ nữ đẻ được cán bộ y tế đỡ</t>
  </si>
  <si>
    <t>Tỷ suất mắc các bệnh</t>
  </si>
  <si>
    <t>1/100000</t>
  </si>
  <si>
    <t>Bác sỹ</t>
  </si>
  <si>
    <t xml:space="preserve"> - Số bác sỹ/10.000 dân</t>
  </si>
  <si>
    <t>1/10000</t>
  </si>
  <si>
    <t>Dược sỹ</t>
  </si>
  <si>
    <t>Ghi chú: Phòng Y tế thành phố và UBND các xã, phường báo cáo số liệu biểu này!</t>
  </si>
  <si>
    <t>Biểu số 11</t>
  </si>
  <si>
    <t>Stt</t>
  </si>
  <si>
    <t>Chi tiêu</t>
  </si>
  <si>
    <t>Cháu</t>
  </si>
  <si>
    <t xml:space="preserve"> Hệ mầm non</t>
  </si>
  <si>
    <t xml:space="preserve"> - Số cháu vào nhà trẻ</t>
  </si>
  <si>
    <t xml:space="preserve"> Cháu</t>
  </si>
  <si>
    <t xml:space="preserve"> - Số học sinh mẫu giáo</t>
  </si>
  <si>
    <t xml:space="preserve"> H/ sinh</t>
  </si>
  <si>
    <t xml:space="preserve"> H/sinh</t>
  </si>
  <si>
    <t xml:space="preserve">   + Tiểu học</t>
  </si>
  <si>
    <t xml:space="preserve">   + Trung học cơ sở  </t>
  </si>
  <si>
    <t>H/sinh</t>
  </si>
  <si>
    <t>Phổ cập GDTH tiểu học mức độ 3</t>
  </si>
  <si>
    <t>Tổng số giáo viên</t>
  </si>
  <si>
    <t>Tổng số trường học</t>
  </si>
  <si>
    <t>Trường</t>
  </si>
  <si>
    <t>Số trường đạt chuẩn</t>
  </si>
  <si>
    <t>Trong đó: + Công nhận mới, công nhận lại và nâng mức độ trường chuẩn Quốc gia</t>
  </si>
  <si>
    <t>Tỷ lệ trường đạt chuẩn quốc gia</t>
  </si>
  <si>
    <t xml:space="preserve">Tổng số phòng học </t>
  </si>
  <si>
    <t>Tỷ lệ kiên cố, bán kiên cố</t>
  </si>
  <si>
    <t>8.1</t>
  </si>
  <si>
    <t xml:space="preserve">   + Cấp mầm non</t>
  </si>
  <si>
    <t>8.2</t>
  </si>
  <si>
    <t xml:space="preserve">   + Cấp Tiểu học</t>
  </si>
  <si>
    <t>8.3</t>
  </si>
  <si>
    <t xml:space="preserve">   + Cấp THCS</t>
  </si>
  <si>
    <t>Tỷ lệ huy động</t>
  </si>
  <si>
    <t>Tỷ lệ huy động trẻ nhà trẻ (0-2 tuổi)</t>
  </si>
  <si>
    <t>Tỷ lệ huy động trẻ 3-5 tuổi đi học mẫu giáo</t>
  </si>
  <si>
    <t>Tỷ lệ huy động trẻ 5 tuổi ra lớp</t>
  </si>
  <si>
    <t>Tỷ lệ huy động trẻ 6 tuổi vào lớp 1</t>
  </si>
  <si>
    <t>Tỷ lệ đi học chung ở cấp tiểu học</t>
  </si>
  <si>
    <t>Tỷ lệ học sinh hoàn thành chương trình giáo dục tiểu học</t>
  </si>
  <si>
    <t>Tỷ lệ học sinh hoàn thành chương trình giáo dục tiểu học vào lớp 6</t>
  </si>
  <si>
    <t>Tỷ lệ đi học chung cấp Trung học cơ sở</t>
  </si>
  <si>
    <t>Tỷ lệ học sinh tốt nghiệp THCS</t>
  </si>
  <si>
    <t>Tỷ lệ huy động học sinh tốt nghiệp THCS vào THPT</t>
  </si>
  <si>
    <t>Biểu số 12</t>
  </si>
  <si>
    <t>Đinh hướng năm 2025</t>
  </si>
  <si>
    <t xml:space="preserve"> Mục tiêu, chỉ tiêu hoạt động</t>
  </si>
  <si>
    <t xml:space="preserve"> Điện ảnh</t>
  </si>
  <si>
    <t xml:space="preserve"> Buổi</t>
  </si>
  <si>
    <t>Lượt</t>
  </si>
  <si>
    <t>Nghệ thuật biểu diễn</t>
  </si>
  <si>
    <t>Buổi</t>
  </si>
  <si>
    <t xml:space="preserve"> - Tổng số đội tuyên truyền lưu động</t>
  </si>
  <si>
    <t>Đội</t>
  </si>
  <si>
    <t xml:space="preserve"> - Số buổi hoạt động</t>
  </si>
  <si>
    <t>Trong đó: + TTLĐ tỉnh</t>
  </si>
  <si>
    <t xml:space="preserve">                + Thành phố</t>
  </si>
  <si>
    <t>Tổ DP,
 bản</t>
  </si>
  <si>
    <t>CQ, 
ĐV, TrH</t>
  </si>
  <si>
    <t xml:space="preserve"> Trong đó: Số cơ quan, đơn vị, trường học được công nhận trong năm</t>
  </si>
  <si>
    <t xml:space="preserve">CQ, 
ĐV, TrH </t>
  </si>
  <si>
    <t>Tuyến</t>
  </si>
  <si>
    <t>Trong đó: Số tuyến phố được công nhận trong năm</t>
  </si>
  <si>
    <t>Phường đạt chuẩn đô thị văn minh</t>
  </si>
  <si>
    <t xml:space="preserve"> Phường</t>
  </si>
  <si>
    <t>Trong đó công nhận mới</t>
  </si>
  <si>
    <t>- Xã đạt chuẩn văn hóa nông thôn mới</t>
  </si>
  <si>
    <t>Xã</t>
  </si>
  <si>
    <t xml:space="preserve"> Thư viện</t>
  </si>
  <si>
    <t>Nhà</t>
  </si>
  <si>
    <t xml:space="preserve"> - Số sách mới </t>
  </si>
  <si>
    <t>Bản</t>
  </si>
  <si>
    <t xml:space="preserve"> - Tổng số sách có trong thư viện</t>
  </si>
  <si>
    <t xml:space="preserve"> - Tổng số lượt người đọc trong năm </t>
  </si>
  <si>
    <t>Bảo tồn, bảo tàng</t>
  </si>
  <si>
    <t>Di tích</t>
  </si>
  <si>
    <t>Số xã, phường có nhà văn hóa, thư viện</t>
  </si>
  <si>
    <t>Xã,
phường</t>
  </si>
  <si>
    <t xml:space="preserve"> Cơ sở vật chất cho hoạt động VHTT</t>
  </si>
  <si>
    <t>Số nhà văn hoá trên địa bàn</t>
  </si>
  <si>
    <t xml:space="preserve">Số người tham gia tập luyện thường xuyên </t>
  </si>
  <si>
    <t>Số gia đình được công nhận là gia đình thể thao</t>
  </si>
  <si>
    <t xml:space="preserve"> Gia đình</t>
  </si>
  <si>
    <t>Số câu lạc bộ thể dục thể thao 
cơ sở</t>
  </si>
  <si>
    <t>CLB</t>
  </si>
  <si>
    <t>Cơ sở thi đấu TDTT đúng tiêu chuẩn</t>
  </si>
  <si>
    <t>sân</t>
  </si>
  <si>
    <t>nhà</t>
  </si>
  <si>
    <t>- Số giải tổ chức, phối hợp tổ chức</t>
  </si>
  <si>
    <t>- Tham gia thi đấu giải Tỉnh</t>
  </si>
  <si>
    <t>Bưu cục</t>
  </si>
  <si>
    <t>+ Bưu cục cấp 2</t>
  </si>
  <si>
    <t>Điểm</t>
  </si>
  <si>
    <t>Tổng số trạm BTS</t>
  </si>
  <si>
    <t>Tổng số thuê bao điện thoại</t>
  </si>
  <si>
    <t>Thuê bao</t>
  </si>
  <si>
    <t>Số thuê bao điện thoại/1000 dân</t>
  </si>
  <si>
    <t>Tỷ lệ xã có điện thoại đến trung tâm xã</t>
  </si>
  <si>
    <t>Tổng số thuê bao internet</t>
  </si>
  <si>
    <t>Số xã, phường có mạng internet</t>
  </si>
  <si>
    <t xml:space="preserve"> Tổng số giờ phát thanh  </t>
  </si>
  <si>
    <t xml:space="preserve"> Giờ/năm  </t>
  </si>
  <si>
    <t>- Số giờ phát thanh bằng tiếng dân tộc</t>
  </si>
  <si>
    <t xml:space="preserve"> " </t>
  </si>
  <si>
    <t xml:space="preserve"> Tổng số giờ phát sóng FM </t>
  </si>
  <si>
    <t xml:space="preserve">  - FM đài tỉnh</t>
  </si>
  <si>
    <t>Giờ/năm</t>
  </si>
  <si>
    <t xml:space="preserve">   - FM TP và cụm dân cư</t>
  </si>
  <si>
    <t xml:space="preserve"> Tổng số giờ phát sóng truyền hình </t>
  </si>
  <si>
    <t xml:space="preserve"> - Đài truyền hình tỉnh</t>
  </si>
  <si>
    <t xml:space="preserve">  - Các trạm truyền hình huyện, TP </t>
  </si>
  <si>
    <t>Số hộ xem được Đài TH Việt Nam</t>
  </si>
  <si>
    <t>Tỷ lệ số hộ xem được Đài TH Việt Nam</t>
  </si>
  <si>
    <t xml:space="preserve"> % </t>
  </si>
  <si>
    <t>Số hộ nghe được Đài tiếng nói
 Việt Nam</t>
  </si>
  <si>
    <t>Tỷ lệ số hộ nghe được Đài tiếng nói Việt Nam</t>
  </si>
  <si>
    <t>IV</t>
  </si>
  <si>
    <t xml:space="preserve"> Trạm </t>
  </si>
  <si>
    <t xml:space="preserve"> - FM tỉnh</t>
  </si>
  <si>
    <t xml:space="preserve"> - FM huyện, xã  </t>
  </si>
  <si>
    <t xml:space="preserve"> Số đài, trạm phát lại truyền hình </t>
  </si>
  <si>
    <t>Kế hoạch năm 2025</t>
  </si>
  <si>
    <t>TH năm 2023</t>
  </si>
  <si>
    <t>Ước TH năm 2024/ Kế hoạch giao năm 2024</t>
  </si>
  <si>
    <t>Ước TH cả năm 2024 / TH năm 2023</t>
  </si>
  <si>
    <t>Kế hoạch năm 2025/ Ước TH năm 2024</t>
  </si>
  <si>
    <t>- Số cán bộ làm công tác dân Số - gia đình và trẻ em</t>
  </si>
  <si>
    <t xml:space="preserve"> + Số cộng tác viên dân số bản, tổ dân phố</t>
  </si>
  <si>
    <t>Xã, phường quản lý</t>
  </si>
  <si>
    <t>Thành phố quản lý</t>
  </si>
  <si>
    <t>Tổ dân phố, bản quản lý</t>
  </si>
  <si>
    <t>Tỷ lệ so với dân số</t>
  </si>
  <si>
    <t>Sân vận động</t>
  </si>
  <si>
    <t>Nhà luyện tập thể thao</t>
  </si>
  <si>
    <t>CHỈ TIÊU VỀ PHÁT TRIỂN DỊCH VỤ VẬN TẢI ƯỚC THỰC HIỆN NĂM 2024 - KẾ HOẠCH NĂM 2025</t>
  </si>
  <si>
    <t>Tổng số</t>
  </si>
  <si>
    <t>Tổng cộng</t>
  </si>
  <si>
    <t>Kế hoạch giao năm 2025</t>
  </si>
  <si>
    <t>(*)</t>
  </si>
  <si>
    <t>Tỷ lệ phụ nữ đẻ được khám thai đủ 3 lần/ 3 kỳ</t>
  </si>
  <si>
    <t>Tỷ lệ có thai được tiêm phòng đủ uốn ván đủ liều</t>
  </si>
  <si>
    <t>Từ năm 2025 các tổ dân phố bản không thực hiện việc đăng ký "Gia đình văn hóa" mà thực hiện xét  khi các hộ gia đình không vi phạm một trong các trường hợp quy định tại  khoản 4 Điều 6 Nghị định 86/2023/NĐ-CP của Chính phủ quy định về khung tiêu chuẩn và trình tự, thủ tục, hồ sơ xét tặng danh hiệu “Gia đình văn hóa”, “Thôn, tổ dân phố văn hóa”, “Phường, thị trấn tiêu biểu” .</t>
  </si>
  <si>
    <t>%o/năm</t>
  </si>
  <si>
    <t xml:space="preserve">Tỷ lệ suy dinh dưỡng của trẻ em dưới 5 tuổi (cân nặng theo tuổi) </t>
  </si>
  <si>
    <t>Thành phố</t>
  </si>
  <si>
    <t>Tỉnh</t>
  </si>
  <si>
    <t>Nội dung</t>
  </si>
  <si>
    <t>Chênh lệch</t>
  </si>
  <si>
    <t>Sản lượng Lúa mùa</t>
  </si>
  <si>
    <t>Cây Ngô vụ xuân sớm, xuân hè</t>
  </si>
  <si>
    <t>Cây Ngô Sản lượng xuân sớm, xuân hè</t>
  </si>
  <si>
    <t>Tổng đàn gia súc (Lợn)</t>
  </si>
  <si>
    <t>GIÁ TRỊ SẢN XUẤT CÔNG NGHIỆP (THEO GIÁ SO SÁNH 2010)</t>
  </si>
  <si>
    <t>1. Lĩnh vực NNLNTS 2025</t>
  </si>
  <si>
    <t>2. Lĩnh vực Công nghiệp 2025</t>
  </si>
  <si>
    <t>(Kèm theo Quyết định số: 1370/QĐ-UBND ngày 18 tháng 12 năm 2024 của UBND thành phố Lai Châu)</t>
  </si>
  <si>
    <t>Lản Nhì Thàng</t>
  </si>
  <si>
    <t>Nùng Nàng</t>
  </si>
  <si>
    <t>Bản Giang</t>
  </si>
  <si>
    <t>Phường Đoàn Kết</t>
  </si>
  <si>
    <t>Phường Tân Phong</t>
  </si>
  <si>
    <t>CHỈ TIÊU VỀ PHÁT TRIỂN THƯƠNG MẠI - DỊCH VỤ - DU LỊCH</t>
  </si>
  <si>
    <t>CHỈ TIÊU PHÁT TRIỂN SẢN XUẤT CÔNG NGHIỆP</t>
  </si>
  <si>
    <t xml:space="preserve">CHỈ TIÊU PHÁT TRIỂN VỀ SẢN XUẤT NÔNG NGHIỆP - LÂM NGHIỆP - THỦY SẢN, XÂY DỰNG NÔNG THÔN MỚI </t>
  </si>
  <si>
    <t>CHỈ TIÊU VỀ PHÁT TRIỂN KINH TẾ TẬP THỂ - HỢP TÁC XÃ</t>
  </si>
  <si>
    <t>CHỈ TIÊU VỀ PHÁT TRIỂN VĂN HÓA - THÔNG TIN - THỂ THAO</t>
  </si>
  <si>
    <t>CHỈ TIÊU NGÀNH GIÁO DỤC VÀ ĐÀO TẠO</t>
  </si>
  <si>
    <t>CHỈ TIÊU NGÀNH Y TẾ</t>
  </si>
  <si>
    <t>CHỈ TIÊU VỀ PHÁT TRIỂN DÂN SỐ - GIA ĐÌNH &amp; TRẺ EM</t>
  </si>
  <si>
    <t>CHỈ TIÊU VỀ ĐẤT ĐAI, TÀI NGUYÊN &amp; MÔI TRƯỜNG</t>
  </si>
  <si>
    <t>CHỈ TIÊU VỀ XÃ HỘI - LAO ĐỘNG - GIẢI QUYẾT VIỆC LÀM</t>
  </si>
  <si>
    <t>(Kèm theo Quyết định số:        /KH-UBND ngày        tháng      năm 2025 của UBND thành phố Lai Châu)</t>
  </si>
  <si>
    <t>Tỷ lệ hộ nghèo</t>
  </si>
  <si>
    <t>Số hộ thoát nghèo trong năm</t>
  </si>
  <si>
    <t>Tổng số hộ nghèo</t>
  </si>
  <si>
    <t>Tổng số hộ dân trên địa bàn</t>
  </si>
  <si>
    <t>Số hộ nghèo là người dân tộc thiểu số</t>
  </si>
  <si>
    <t>Tổng số người tham gia BHXH bắt buộc</t>
  </si>
  <si>
    <t>Dân số</t>
  </si>
  <si>
    <t>V</t>
  </si>
  <si>
    <t>VII</t>
  </si>
  <si>
    <t>VIII</t>
  </si>
  <si>
    <t>Dân số trung bình</t>
  </si>
  <si>
    <t xml:space="preserve">Tỷ lệ tăng dân số </t>
  </si>
  <si>
    <t>Số trẻ sinh ra</t>
  </si>
  <si>
    <t>Số trẻ sinh ra là con thứ 3 trở lên</t>
  </si>
  <si>
    <t>Tỷ suất sinh thô</t>
  </si>
  <si>
    <t>Mức giảm tỷ lệ sinh</t>
  </si>
  <si>
    <t>Phường</t>
  </si>
  <si>
    <t>Tỷ lệ giáo viên đạt chuẩn</t>
  </si>
  <si>
    <t>Tổng số giáo viên cấp mầm non</t>
  </si>
  <si>
    <t>Tổng số giáo viên đạt chuẩn</t>
  </si>
  <si>
    <t>Cấp Tiểu học</t>
  </si>
  <si>
    <t>Tỷ lệ giáo viên đạt chuẩn cấp mầm non</t>
  </si>
  <si>
    <t>Tổng số giáo viên cấp Tiểu học</t>
  </si>
  <si>
    <t>Tổng số giáo viên đạt chuẩn cấp mầm non</t>
  </si>
  <si>
    <t>Tổng số giáo viên đạt chuẩn cấp Tiểu học</t>
  </si>
  <si>
    <t>Tỷ lệ giáo viên đạt chuẩn cấp tiểu học</t>
  </si>
  <si>
    <t>Tổng số giáo viên cấp Trung học cơ sở</t>
  </si>
  <si>
    <t>Tổng số giáo viên đạt chuẩn cấp Trung học cơ sở</t>
  </si>
  <si>
    <t>Tỷ lệ giáo viên đạt chuẩn cấp trung học cơ sở</t>
  </si>
  <si>
    <t>VI</t>
  </si>
  <si>
    <t>Cấp Mầm non</t>
  </si>
  <si>
    <t>Trường cấp Mầm non</t>
  </si>
  <si>
    <t>Trường cấp Tiểu học</t>
  </si>
  <si>
    <t>Trường cấp trung học cơ sở (cấp 2)</t>
  </si>
  <si>
    <t>Trường phổ thông cơ sở (Liên cấp 1; 2)</t>
  </si>
  <si>
    <t>Số trường đạt chuẩn quốc gia</t>
  </si>
  <si>
    <t>Cấp mầm non</t>
  </si>
  <si>
    <t>Trường trung học cơ sở (cấp 2)</t>
  </si>
  <si>
    <t>Trường Liên cấp TH&amp;THCS</t>
  </si>
  <si>
    <t>Số trường đạt chuẩn mức độ II</t>
  </si>
  <si>
    <t>Cấp Trung học cơ sở</t>
  </si>
  <si>
    <t>Tỷ lệ trẻ em trong độ tuổi đi học mẫu giáo được đến trường</t>
  </si>
  <si>
    <t>Tỷ lệ trường đạt chuẩn quốc gia mức độ II</t>
  </si>
  <si>
    <t>Phong trào "Toàn dân đoàn kết xây dựng đời sống văn hoá"</t>
  </si>
  <si>
    <t>Số thôn, bản, tổ dân phố đăng ký danh hiệu VH</t>
  </si>
  <si>
    <t>Số thôn bản, tổ dân phố được công nhận trong năm</t>
  </si>
  <si>
    <t>Tỷ lệ thôn, bản, tổ dân phố được công nhận VH</t>
  </si>
  <si>
    <t>Số hộ đăng ký gia đình văn hoá</t>
  </si>
  <si>
    <t>Số hộ được công nhận</t>
  </si>
  <si>
    <t>Số cơ quan, đơn vị, trường học đăng ký tiêu chuẩn văn hóa trong năm</t>
  </si>
  <si>
    <t>Tỷ lệ cơ quan, đơn vị, trường học được công nhận trong năm</t>
  </si>
  <si>
    <t>Tổng số tuyến phố đạt tuyến phố văn minh</t>
  </si>
  <si>
    <t>Tỷ lệ tuyến phố đạt tuyến phố văn minh</t>
  </si>
  <si>
    <t>Tỷ lệ dân số nông thôn được sử dụng nước sạch qua hệ thống cấp nước tập trung</t>
  </si>
  <si>
    <t>Tổng diện tích sản xuất tăng vụ</t>
  </si>
  <si>
    <t>Tổng diện tích gieo trồng</t>
  </si>
  <si>
    <t>Giá trị sản xuất vùng chuyên canh tập trung</t>
  </si>
  <si>
    <t>Giá trị sản xuất bình quân trên 1 ha đất trồng trọt và nôi trồng thủy sản</t>
  </si>
  <si>
    <t>Tổng diện tích đất nông nghiệp canh tác</t>
  </si>
  <si>
    <t>Thủy sản</t>
  </si>
  <si>
    <t>Lâm nghiệp</t>
  </si>
  <si>
    <t>Nông nghiệp</t>
  </si>
  <si>
    <t>Trồng trọt</t>
  </si>
  <si>
    <t>Dịch vụ NN</t>
  </si>
  <si>
    <t>Tổng sản lượng lương thực có hạt</t>
  </si>
  <si>
    <t>Cây lương thực có hạt</t>
  </si>
  <si>
    <t>11.1</t>
  </si>
  <si>
    <t>11.2</t>
  </si>
  <si>
    <t>Diện tích trồng mới</t>
  </si>
  <si>
    <t>Diện tích chè kinh doanh</t>
  </si>
  <si>
    <t>Diện tích chè trong giai đoạn kiến thiết cơ bản</t>
  </si>
  <si>
    <t>Tổng diện tích Chè</t>
  </si>
  <si>
    <t xml:space="preserve"> Diện tích cây Mắc ca</t>
  </si>
  <si>
    <t>Diện tích trồng thuần</t>
  </si>
  <si>
    <t>Diện tích trồng xen chè</t>
  </si>
  <si>
    <t>Sản lượng chè búp tươi</t>
  </si>
  <si>
    <t>Diện tích đã cho thu hoạch</t>
  </si>
  <si>
    <t>12.1</t>
  </si>
  <si>
    <t>12.2</t>
  </si>
  <si>
    <t>12.3</t>
  </si>
  <si>
    <t>Tổng diện tích nuôi trồng thủy sản</t>
  </si>
  <si>
    <t>Diện tích ao</t>
  </si>
  <si>
    <t>Tổng diện tích rừng hiện có</t>
  </si>
  <si>
    <t>Rừng tự nhiên</t>
  </si>
  <si>
    <t>Tổng diện tích rừng tính độ che phủ</t>
  </si>
  <si>
    <t>Rừng phòng hộ</t>
  </si>
  <si>
    <t>Rừng sản xuất</t>
  </si>
  <si>
    <t>Rừng mục đích khác</t>
  </si>
  <si>
    <t>Rừng trồng</t>
  </si>
  <si>
    <t>Diện tích rừng trồng mới</t>
  </si>
  <si>
    <t xml:space="preserve">Rừng trồng thay thế </t>
  </si>
  <si>
    <t>Cây Mắc ca</t>
  </si>
  <si>
    <t>Cây Sơn tra</t>
  </si>
  <si>
    <t>Cây Quế</t>
  </si>
  <si>
    <t xml:space="preserve">1.419,3 </t>
  </si>
  <si>
    <t>Lao động được đào tạo nghề sơ cấp và dạy nghề thường xuyên (dưới 3 tháng)</t>
  </si>
  <si>
    <t>Số phường có trạm y tế đạt tiêu chí chuẩn quốc gia</t>
  </si>
  <si>
    <t>Tỷ lệ phường có trạm y tế đạt tiêu chí quốc gia</t>
  </si>
  <si>
    <t>Tổng số bác sỹ</t>
  </si>
  <si>
    <t>Số di tích đã được xếp hạng</t>
  </si>
  <si>
    <t>Tổng số khách sạn</t>
  </si>
  <si>
    <t>Tổng số phòng khách sạn</t>
  </si>
  <si>
    <t>Tổng số nhà hàng</t>
  </si>
  <si>
    <t>Khách quốc tế</t>
  </si>
  <si>
    <t>Khách nội địa</t>
  </si>
  <si>
    <t>Doanh thu từ ngành du lịch</t>
  </si>
  <si>
    <t>Khách sạn 3 sao trở lên</t>
  </si>
  <si>
    <t>Khách sạn</t>
  </si>
  <si>
    <t>Nhà hàng</t>
  </si>
  <si>
    <t xml:space="preserve">Tỷ lệ hộ gia đình đạt tiêu chuẩn “Gia đình văn hóa”; </t>
  </si>
  <si>
    <t>Tỷ lệ bản, tổ dân phố đạt danh hiệu "bản, tổ dân phố văn hoá"</t>
  </si>
  <si>
    <t xml:space="preserve"> + Tổng số người tham gia bảo hiểm thất nghiệp</t>
  </si>
  <si>
    <t xml:space="preserve"> Tổng số học sinh</t>
  </si>
  <si>
    <t>Tổng số học sinh là người dân tộc thiểu số</t>
  </si>
  <si>
    <t xml:space="preserve"> Hệ phổ thông (TH % THCS)</t>
  </si>
  <si>
    <t>Tỷ lệ học sinh là người dân tộc thiểu số</t>
  </si>
  <si>
    <t xml:space="preserve">Số hộ cận nghèo                                                                                                                                                                                                         </t>
  </si>
  <si>
    <t xml:space="preserve">Tỷ lệ hộ cận nghèo                                                                                                                                                                                                              </t>
  </si>
  <si>
    <t xml:space="preserve">Tỷ lệ hộ nghèo là người dân tộc thiểu số </t>
  </si>
  <si>
    <t>Tỷ lệ thôn, bản có đường xe máy hoặc ô tô đến bản được cứng hóa</t>
  </si>
  <si>
    <t>Tỷ lệ số hộ được sử dụng điện lưới quốc gia</t>
  </si>
  <si>
    <t>Lao động nữ được đào tạo nghề sơ cấp và dạy nghề thường xuyên (dưới 3 tháng)</t>
  </si>
  <si>
    <t>Giải quyết việc làm cho lao động</t>
  </si>
  <si>
    <t>Giải quyết việc làm cho lao động nữ</t>
  </si>
  <si>
    <t>Số lao động chưa có việc làm ổn định</t>
  </si>
  <si>
    <t>Số lao động đi làm việc ở nước ngoài theo hợp đồng</t>
  </si>
  <si>
    <t>Số người được cai nghiện ma túy</t>
  </si>
  <si>
    <t>Cai nghiện bằng thuốc thay thế (methadone)</t>
  </si>
  <si>
    <t>Cai tại Trung tâm điều trị cai nghiện bắt buộc tỉnh Lai Châu</t>
  </si>
  <si>
    <t>Tỷ lệ xã, phường phù hợp với
 trẻ em</t>
  </si>
  <si>
    <t>Tỷ lệ trẻ em có hoàn cảnh đặc biệt được chăm sóc</t>
  </si>
  <si>
    <t>Phường được công nhận là phù hợp với trẻ em</t>
  </si>
  <si>
    <t>Tỷ lệ dân số được sử dụng nước sạch qua hệ thống cấp nước tập trung</t>
  </si>
  <si>
    <t>Tổng số dân được sử dụng nước sạch qua hệ thống cấp nước tập trung</t>
  </si>
  <si>
    <t>Dược sỹ  đại học</t>
  </si>
  <si>
    <t xml:space="preserve">Tỷ lệ Trạm y tế xã, phường có bác sỹ (bao gồm cả bác sỹ làm việc định kỳ) </t>
  </si>
  <si>
    <t>Tỷ lệ Trạm y tế xã, phường, thị trấn có bác sỹ (biên chế tại trạm)</t>
  </si>
  <si>
    <t>Tỷ lệ Trạm y tế xã, phường, thị trấn có nữ hộ sinh hoặc y sỹ sản nhi</t>
  </si>
  <si>
    <t>Tỷ lệ thôn, bản có nhân viên y tế thôn bản hoạt động</t>
  </si>
  <si>
    <t>HIV/AIDS</t>
  </si>
  <si>
    <t>Lao:</t>
  </si>
  <si>
    <t>Tổng số buổi hoạt động Nhà nước tài trợ</t>
  </si>
  <si>
    <t>Số buổi chiếu phục vụ chính trị</t>
  </si>
  <si>
    <t>Số buổi biểu diễn</t>
  </si>
  <si>
    <t>Mạng bưu cục</t>
  </si>
  <si>
    <t>Bưu cục cấp 1</t>
  </si>
  <si>
    <t>Bưu cục cấp 3</t>
  </si>
  <si>
    <t>Điểm bưu điện văn hóa xã</t>
  </si>
  <si>
    <t>- Số giờ phát thanh do Phường sản xuất</t>
  </si>
  <si>
    <t>Dịch vụ nông nghiệp</t>
  </si>
  <si>
    <t>CHỈ TIÊU PHÁT TRIỂN VỀ SẢN XUẤT NÔNG NGHIỆP - LÂM NGHIỆP - THỦY SẢN</t>
  </si>
  <si>
    <r>
      <t>%</t>
    </r>
    <r>
      <rPr>
        <i/>
        <sz val="14"/>
        <rFont val="Times New Roman"/>
        <family val="1"/>
      </rPr>
      <t>o</t>
    </r>
  </si>
  <si>
    <r>
      <t xml:space="preserve">   </t>
    </r>
    <r>
      <rPr>
        <i/>
        <sz val="14"/>
        <rFont val="Times New Roman"/>
        <family val="1"/>
      </rPr>
      <t xml:space="preserve">Trong đó: </t>
    </r>
    <r>
      <rPr>
        <sz val="14"/>
        <rFont val="Times New Roman"/>
        <family val="1"/>
      </rPr>
      <t>Tỷ lệ thất nghiệp nữ khu vực thành thị</t>
    </r>
  </si>
  <si>
    <r>
      <t xml:space="preserve">Trong đó: </t>
    </r>
    <r>
      <rPr>
        <sz val="14"/>
        <rFont val="Times New Roman"/>
        <family val="1"/>
      </rPr>
      <t>Tỷ lệ sử dụng thời gian lao động nữ ở khu vực nông thôn</t>
    </r>
  </si>
  <si>
    <t>Tỷ lệ hộ gia đình đạt tiêu chuẩn “Gia đình văn hóa”</t>
  </si>
  <si>
    <t>MỘT SỐ CHỈ TIÊU CHỦ YẾU KẾ HOẠCH PHÁT TRIỂN KINH TẾ - XÃ HỘI NĂM 2025</t>
  </si>
  <si>
    <t xml:space="preserve"> Lản Nhì Thàng</t>
  </si>
  <si>
    <t>Tổng số hộ dân trên địa bàn Phường Tân Phong</t>
  </si>
  <si>
    <t>Giữ vững và nâng cao chất lượng phổ cập giáo dục mầm non cho trẻ 5 tuổi; phổ cập giáo dục tiểu học mức độ 3; phổ cập giáo dục THCS mức độ 2; phổ cập giáo dục xóa mù chữ mức độ 2</t>
  </si>
  <si>
    <t>Giữ vững và nâng cao chất lượng phổ cập giáo dục xóa mù chữ mức độ 2.</t>
  </si>
  <si>
    <t>Công nghiệp khai khoáng</t>
  </si>
  <si>
    <t xml:space="preserve"> Công nghiệp chế biến, chế tạo</t>
  </si>
  <si>
    <t xml:space="preserve">Công nghiệp sản xuất và phân phối điện, khí đốt, nước nóng, hơi nước và điều hòa không khí. </t>
  </si>
  <si>
    <t xml:space="preserve">Công nghiệp cung cấp nước; hoạt động quản lý và xử lý rác thải, nước thải. </t>
  </si>
  <si>
    <t>Dịch vụ khác</t>
  </si>
  <si>
    <t>Thương nghiệp (giá hiện hành)</t>
  </si>
  <si>
    <t xml:space="preserve">Dịch vụ lưu trú và ăn uống </t>
  </si>
  <si>
    <t>Dịch vụ lữ hành và hoạt động hỗ trợ du lịch</t>
  </si>
  <si>
    <t>Tỷ lệ lao động đã qua đào tạo</t>
  </si>
  <si>
    <t>Lực lượng lao động</t>
  </si>
  <si>
    <t>Số lao động có việc làm trong nền kinh tế</t>
  </si>
  <si>
    <t>Tỷ lệ thất nghiệp</t>
  </si>
  <si>
    <t>Số lao động đã qua đào tạo</t>
  </si>
  <si>
    <t>Tỷ lệ lực lượng lao động so với dân số</t>
  </si>
  <si>
    <t>Tỷ lệ nữ thất nghiệp</t>
  </si>
  <si>
    <t>Tỷ lệ bao phủ bảo hiểm y tế</t>
  </si>
  <si>
    <t>IX</t>
  </si>
  <si>
    <t>Số người tham gia BHXH bắt buộc</t>
  </si>
  <si>
    <t>Số người tham gia BHXH tự nguyện</t>
  </si>
  <si>
    <t>Số người tham gia BHTN</t>
  </si>
  <si>
    <t>Số người tham gia BHYT (có ước tính thêm số đối tượng quân đội, công an tham gia tại BHXH bộ Quốc phòng)</t>
  </si>
  <si>
    <t>Số trạm FM</t>
  </si>
  <si>
    <t>Số trạm ứng dụng công nghệ thông tin - viễn thông</t>
  </si>
  <si>
    <t>CÁC SẢN PHẨM CÔNG NGHIỆP CHỦ YẾU</t>
  </si>
  <si>
    <t>BẢO HIỂM XÃ HỘI</t>
  </si>
  <si>
    <t>TRẺ EM</t>
  </si>
  <si>
    <t>VIỆC LÀM</t>
  </si>
  <si>
    <t>ĐÀO TẠO NGHỀ</t>
  </si>
  <si>
    <t>LAO ĐỘNG</t>
  </si>
  <si>
    <t>CUNG CẤP CÁC DỊCH VỤ CƠ SỞ HẠ TẦNG THIẾT YẾU</t>
  </si>
  <si>
    <t>GIẢM NGHÈO</t>
  </si>
  <si>
    <t>DÂN SỐ</t>
  </si>
  <si>
    <t>KẾ HOẠCH HÓA GIA ĐÌNH</t>
  </si>
  <si>
    <t>Tỷ lệ các cặp vợ chồng thực hiện các biện pháp tránh thai</t>
  </si>
  <si>
    <t>Tỷ lệ các bà mẹ sinh con thứ 3 trở lên so với tổng số bà mẹ sinh con trong năm</t>
  </si>
  <si>
    <t>CỞ SỞ CUNG CẤP DỊCH VỤ Y TẾ, BẢO VỆ SỨC KHỎE</t>
  </si>
  <si>
    <t>MỤC TIÊU CHỈ TIÊU HOẠT ĐỘNG</t>
  </si>
  <si>
    <t>TỔNG SỐ CÁN BỘ Y TẾ</t>
  </si>
  <si>
    <t>SỐ HỌC SINH</t>
  </si>
  <si>
    <t>TỶ LỆ HỌC SINH ĐI HỌC ĐÚNG ĐỘ TUỔI</t>
  </si>
  <si>
    <t>PHỔ CẬP GIÁO DỤC</t>
  </si>
  <si>
    <t>GIÁO VIÊN</t>
  </si>
  <si>
    <t>TRƯỜNG HỌC</t>
  </si>
  <si>
    <t>SỐ TRƯỜNG ĐƯỢC DUY TRÌ VÀ ĐẠT CHUẨN QUỐC GIA</t>
  </si>
  <si>
    <t>CƠ SỞ VẬT CHẤT</t>
  </si>
  <si>
    <t>VĂN HÓA - THÔNG TIN</t>
  </si>
  <si>
    <t>THỂ DỤC - THỂ THAO</t>
  </si>
  <si>
    <t>BƯU CHÍNH</t>
  </si>
  <si>
    <t>VIỄN THÔNG</t>
  </si>
  <si>
    <t>CHỈ TIÊU HOẠT ĐÔNG</t>
  </si>
  <si>
    <t>TỔNG SỐ TRẠM PHÁT SÓNG TRUYỀN THANH XÃ</t>
  </si>
  <si>
    <t>KHÁCH SẠN - NHÀ HÀNG - 
DỊCH VỤ DU LỊCH</t>
  </si>
  <si>
    <t>TỔNG MỨC BÁN LẺ HÀNG HÓA VÀ
DOANH THU DỊCH VỤ TIÊU DÙNG</t>
  </si>
  <si>
    <t>CHỈ TIÊU HOẠT ĐỘNG VỀ PHÁT THANH - TRUYỀN HÌNH</t>
  </si>
  <si>
    <t>Kế hoạch trồng rừng mới</t>
  </si>
  <si>
    <t>Trồng rừng thay thế</t>
  </si>
  <si>
    <t>Trồng rừng sản xuất</t>
  </si>
  <si>
    <t>(Kèm theo Kế hoạch số    /KH-UBND ngày  tháng  năm 2025 của UBND thành phố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</si>
</sst>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_(* #,##0.00_);_(* \(#,##0.00\);_(* &quot;-&quot;??_);_(@_)"/>
    <numFmt numFmtId="165" formatCode="_(* #,##0_);_(* \(#,##0\);_(* \-??_);_(@_)"/>
    <numFmt numFmtId="166" formatCode="#,##0;[Red]#,##0"/>
    <numFmt numFmtId="167" formatCode="_-* #,##0_-;\-* #,##0_-;_-* \-_-;_-@_-"/>
    <numFmt numFmtId="168" formatCode="_(* #,##0_);_(* \(#,##0\);_(* \-_);_(@_)"/>
    <numFmt numFmtId="169" formatCode="_-* #,##0.00_-;\-* #,##0.00_-;_-* \-??_-;_-@_-"/>
    <numFmt numFmtId="170" formatCode="_-* #,##0.00\ _₫_-;\-* #,##0.00\ _₫_-;_-* \-??\ _₫_-;_-@_-"/>
    <numFmt numFmtId="171" formatCode="_(* #,##0.00_);_(* \(#,##0.00\);_(* \-??_);_(@_)"/>
    <numFmt numFmtId="172" formatCode="_(* #,##0.0_);_(* \(#,##0.0\);_(* \-??_);_(@_)"/>
    <numFmt numFmtId="173" formatCode="0.0"/>
    <numFmt numFmtId="174" formatCode="_-* #,##0.0_-;\-* #,##0.0_-;_-* \-??_-;_-@_-"/>
    <numFmt numFmtId="175" formatCode="_-* #,##0_-;\-* #,##0_-;_-* \-??_-;_-@_-"/>
    <numFmt numFmtId="176" formatCode="_-* #,##0.0_-;\-* #,##0.0_-;_-* \-?_-;_-@_-"/>
    <numFmt numFmtId="177" formatCode="_(* #,##0.000_);_(* \(#,##0.000\);_(* \-??_);_(@_)"/>
    <numFmt numFmtId="178" formatCode="_(* #,##0.000_);_(* \(#,##0.000\);_(* \-???_);_(@_)"/>
    <numFmt numFmtId="179" formatCode="_(* #,##0.0_);_(* \(#,##0.0\);_(* \-?_);_(@_)"/>
    <numFmt numFmtId="180" formatCode="_(* #,##0.0_);_(* \(#,##0.0\);_(* \-_);_(@_)"/>
    <numFmt numFmtId="181" formatCode="_-* #,##0.0_-;\-* #,##0.0_-;_-* \-_-;_-@_-"/>
    <numFmt numFmtId="182" formatCode="#,##0.0;[Red]#,##0.0"/>
    <numFmt numFmtId="183" formatCode="#,##0.0"/>
    <numFmt numFmtId="184" formatCode="_(* #,##0.0000_);_(* \(#,##0.0000\);_(* \-??_);_(@_)"/>
    <numFmt numFmtId="185" formatCode="0.000%"/>
    <numFmt numFmtId="186" formatCode="_(* #,##0_);_(* \(#,##0\);_(* &quot;-&quot;??_);_(@_)"/>
    <numFmt numFmtId="187" formatCode="_-* #,##0_-;\-* #,##0_-;_-* &quot;-&quot;??_-;_-@_-"/>
    <numFmt numFmtId="188" formatCode="_(* #,##0.0_);_(* \(#,##0.0\);_(* &quot;-&quot;??_);_(@_)"/>
    <numFmt numFmtId="189" formatCode="_(* #,##0.000_);_(* \(#,##0.000\);_(* &quot;-&quot;??_);_(@_)"/>
    <numFmt numFmtId="190" formatCode="0.000"/>
    <numFmt numFmtId="191" formatCode="_-* #,##0.00\ _₫_-;\-* #,##0.00\ _₫_-;_-* &quot;-&quot;??\ _₫_-;_-@_-"/>
  </numFmts>
  <fonts count="71">
    <font>
      <sz val="11"/>
      <color theme="1"/>
      <name val="Arial"/>
      <family val="2"/>
      <scheme val="minor"/>
    </font>
    <font>
      <sz val="11"/>
      <color rgb="FF000000"/>
      <name val="Calibri"/>
      <family val="2"/>
    </font>
    <font>
      <sz val="11"/>
      <color theme="1"/>
      <name val="Arial"/>
      <family val="2"/>
      <scheme val="minor"/>
    </font>
    <font>
      <sz val="12"/>
      <name val=".VnTime"/>
      <family val="2"/>
    </font>
    <font>
      <i/>
      <sz val="14"/>
      <name val="Times New Roman"/>
      <family val="1"/>
      <charset val="163"/>
    </font>
    <font>
      <sz val="14"/>
      <name val="Times New Roman"/>
      <family val="1"/>
      <charset val="163"/>
    </font>
    <font>
      <sz val="11"/>
      <name val="Calibri"/>
      <family val="2"/>
      <charset val="163"/>
    </font>
    <font>
      <b/>
      <sz val="14"/>
      <name val="Times New Roman"/>
      <family val="1"/>
      <charset val="163"/>
    </font>
    <font>
      <b/>
      <sz val="14"/>
      <name val="Times New Roman"/>
      <family val="1"/>
    </font>
    <font>
      <sz val="12"/>
      <name val="Times New Roman"/>
      <family val="1"/>
      <charset val="163"/>
    </font>
    <font>
      <sz val="9"/>
      <color indexed="81"/>
      <name val="Tahoma"/>
      <family val="2"/>
    </font>
    <font>
      <b/>
      <sz val="9"/>
      <color indexed="81"/>
      <name val="Tahoma"/>
      <family val="2"/>
    </font>
    <font>
      <b/>
      <sz val="14"/>
      <color rgb="FFFF0000"/>
      <name val="Times New Roman"/>
      <family val="1"/>
    </font>
    <font>
      <sz val="11"/>
      <color theme="1"/>
      <name val="Times New Roman"/>
      <family val="1"/>
      <scheme val="major"/>
    </font>
    <font>
      <b/>
      <sz val="11"/>
      <color theme="1"/>
      <name val="Times New Roman"/>
      <family val="1"/>
      <scheme val="major"/>
    </font>
    <font>
      <sz val="14"/>
      <color rgb="FFFF0000"/>
      <name val="Times New Roman"/>
      <family val="1"/>
      <charset val="163"/>
    </font>
    <font>
      <b/>
      <sz val="14"/>
      <color rgb="FFFF0000"/>
      <name val="Times New Roman"/>
      <family val="1"/>
      <charset val="163"/>
    </font>
    <font>
      <b/>
      <i/>
      <sz val="14"/>
      <name val="Times New Roman"/>
      <family val="1"/>
      <charset val="163"/>
    </font>
    <font>
      <i/>
      <sz val="14"/>
      <name val="Times New Roman"/>
      <family val="1"/>
    </font>
    <font>
      <b/>
      <sz val="11"/>
      <name val="Calibri"/>
      <family val="2"/>
      <charset val="163"/>
    </font>
    <font>
      <b/>
      <i/>
      <sz val="11"/>
      <name val="Calibri"/>
      <family val="2"/>
      <charset val="163"/>
    </font>
    <font>
      <b/>
      <sz val="13"/>
      <name val="Times New Roman"/>
      <family val="1"/>
      <charset val="163"/>
    </font>
    <font>
      <i/>
      <u val="singleAccounting"/>
      <sz val="14"/>
      <name val="Times New Roman"/>
      <family val="1"/>
      <charset val="163"/>
    </font>
    <font>
      <sz val="11"/>
      <name val="Times New Roman"/>
      <family val="1"/>
      <charset val="163"/>
    </font>
    <font>
      <b/>
      <sz val="11"/>
      <name val="Times New Roman"/>
      <family val="1"/>
      <charset val="163"/>
    </font>
    <font>
      <i/>
      <sz val="12"/>
      <name val="Times New Roman"/>
      <family val="1"/>
      <charset val="163"/>
    </font>
    <font>
      <sz val="14"/>
      <name val="Times New Roman"/>
      <family val="1"/>
    </font>
    <font>
      <sz val="14"/>
      <color rgb="FFFF0000"/>
      <name val="Times New Roman"/>
      <family val="1"/>
    </font>
    <font>
      <sz val="14"/>
      <color rgb="FF00B050"/>
      <name val="Times New Roman"/>
      <family val="1"/>
      <charset val="163"/>
    </font>
    <font>
      <sz val="11"/>
      <color rgb="FF00B050"/>
      <name val="Calibri"/>
      <family val="2"/>
      <charset val="163"/>
    </font>
    <font>
      <sz val="11"/>
      <color rgb="FFFF0000"/>
      <name val="Calibri"/>
      <family val="2"/>
      <charset val="163"/>
    </font>
    <font>
      <sz val="14"/>
      <color theme="1"/>
      <name val="Times New Roman"/>
      <family val="1"/>
    </font>
    <font>
      <b/>
      <sz val="14"/>
      <color theme="1"/>
      <name val="Times New Roman"/>
      <family val="1"/>
    </font>
    <font>
      <b/>
      <sz val="14"/>
      <color theme="1"/>
      <name val="Times New Roman"/>
      <family val="1"/>
      <charset val="163"/>
    </font>
    <font>
      <sz val="14"/>
      <name val="Calibri"/>
      <family val="2"/>
      <charset val="163"/>
    </font>
    <font>
      <i/>
      <sz val="11"/>
      <name val="Calibri"/>
      <family val="2"/>
      <charset val="163"/>
    </font>
    <font>
      <i/>
      <sz val="12"/>
      <name val="Times New Roman"/>
      <family val="1"/>
    </font>
    <font>
      <sz val="12"/>
      <color rgb="FFFF0000"/>
      <name val="Times New Roman"/>
      <family val="1"/>
    </font>
    <font>
      <b/>
      <i/>
      <sz val="14"/>
      <name val="Times New Roman"/>
      <family val="1"/>
    </font>
    <font>
      <sz val="12"/>
      <name val="Times New Roman"/>
      <family val="1"/>
    </font>
    <font>
      <b/>
      <i/>
      <sz val="12"/>
      <name val="Times New Roman"/>
      <family val="1"/>
    </font>
    <font>
      <b/>
      <sz val="12"/>
      <name val="Times New Roman"/>
      <family val="1"/>
    </font>
    <font>
      <sz val="12"/>
      <color theme="1"/>
      <name val="Times New Roman"/>
      <family val="1"/>
    </font>
    <font>
      <b/>
      <sz val="12"/>
      <color rgb="FFFF0000"/>
      <name val="Times New Roman"/>
      <family val="1"/>
      <charset val="163"/>
    </font>
    <font>
      <sz val="12"/>
      <color rgb="FFFF0000"/>
      <name val="Times New Roman"/>
      <family val="1"/>
      <charset val="163"/>
    </font>
    <font>
      <sz val="11"/>
      <name val="Times New Roman"/>
      <family val="1"/>
    </font>
    <font>
      <b/>
      <i/>
      <sz val="12"/>
      <name val="Times New Roman"/>
      <family val="1"/>
      <charset val="163"/>
    </font>
    <font>
      <b/>
      <sz val="12"/>
      <name val="Times New Roman"/>
      <family val="1"/>
      <charset val="163"/>
    </font>
    <font>
      <b/>
      <sz val="14"/>
      <name val=".VnTime"/>
      <family val="2"/>
      <charset val="163"/>
    </font>
    <font>
      <b/>
      <u/>
      <sz val="12"/>
      <name val="Times New Roman"/>
      <family val="1"/>
      <charset val="163"/>
    </font>
    <font>
      <b/>
      <u/>
      <sz val="14"/>
      <name val=".VnBook-AntiquaH"/>
      <family val="2"/>
      <charset val="163"/>
    </font>
    <font>
      <sz val="14"/>
      <color theme="1"/>
      <name val="Times New Roman"/>
      <family val="1"/>
      <charset val="163"/>
    </font>
    <font>
      <sz val="12"/>
      <color theme="1"/>
      <name val="Times New Roman"/>
      <family val="1"/>
      <charset val="163"/>
    </font>
    <font>
      <b/>
      <sz val="12"/>
      <color theme="1"/>
      <name val="Times New Roman"/>
      <family val="1"/>
      <charset val="163"/>
    </font>
    <font>
      <sz val="11"/>
      <name val="Arial"/>
      <family val="2"/>
      <scheme val="minor"/>
    </font>
    <font>
      <i/>
      <sz val="13"/>
      <name val="Times New Roman"/>
      <family val="1"/>
    </font>
    <font>
      <b/>
      <u/>
      <sz val="13"/>
      <name val="Times New Roman"/>
      <family val="1"/>
    </font>
    <font>
      <sz val="13"/>
      <name val="Times New Roman"/>
      <family val="1"/>
    </font>
    <font>
      <b/>
      <sz val="13"/>
      <name val="Times New Roman"/>
      <family val="1"/>
    </font>
    <font>
      <sz val="13"/>
      <name val="Times New Roman"/>
      <family val="1"/>
      <charset val="163"/>
    </font>
    <font>
      <sz val="13"/>
      <name val="Calibri"/>
      <family val="2"/>
      <charset val="163"/>
    </font>
    <font>
      <b/>
      <i/>
      <sz val="13"/>
      <name val="Times New Roman"/>
      <family val="1"/>
    </font>
    <font>
      <sz val="13"/>
      <color rgb="FF002060"/>
      <name val="Times New Roman"/>
      <family val="1"/>
      <charset val="163"/>
    </font>
    <font>
      <sz val="13"/>
      <color rgb="FF002060"/>
      <name val="Calibri"/>
      <family val="2"/>
      <charset val="163"/>
    </font>
    <font>
      <b/>
      <sz val="13"/>
      <color rgb="FF002060"/>
      <name val="Times New Roman"/>
      <family val="1"/>
      <charset val="163"/>
    </font>
    <font>
      <sz val="13"/>
      <color rgb="FF002060"/>
      <name val="Times New Roman"/>
      <family val="1"/>
    </font>
    <font>
      <i/>
      <sz val="13"/>
      <name val="Times New Roman"/>
      <family val="1"/>
      <charset val="163"/>
    </font>
    <font>
      <b/>
      <i/>
      <sz val="12"/>
      <color rgb="FFFF0000"/>
      <name val="Times New Roman"/>
      <family val="1"/>
    </font>
    <font>
      <b/>
      <sz val="12"/>
      <color rgb="FFFF0000"/>
      <name val="Times New Roman"/>
      <family val="1"/>
    </font>
    <font>
      <i/>
      <sz val="12"/>
      <color rgb="FFFF0000"/>
      <name val="Times New Roman"/>
      <family val="1"/>
    </font>
    <font>
      <i/>
      <sz val="12"/>
      <color theme="1"/>
      <name val="Times New Roman"/>
      <family val="1"/>
      <charset val="163"/>
    </font>
  </fonts>
  <fills count="11">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rgb="FFFFFFFF"/>
        <bgColor rgb="FFFFFFCC"/>
      </patternFill>
    </fill>
    <fill>
      <patternFill patternType="solid">
        <fgColor theme="0"/>
        <bgColor rgb="FFFFFFCC"/>
      </patternFill>
    </fill>
    <fill>
      <patternFill patternType="solid">
        <fgColor rgb="FFFFFF00"/>
        <bgColor rgb="FFFFFFCC"/>
      </patternFill>
    </fill>
    <fill>
      <patternFill patternType="solid">
        <fgColor theme="4" tint="0.79998168889431442"/>
        <bgColor indexed="64"/>
      </patternFill>
    </fill>
    <fill>
      <patternFill patternType="solid">
        <fgColor rgb="FFFFFF00"/>
        <bgColor indexed="64"/>
      </patternFill>
    </fill>
    <fill>
      <patternFill patternType="solid">
        <fgColor rgb="FF92D050"/>
        <bgColor rgb="FFFFFFCC"/>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s>
  <cellStyleXfs count="7">
    <xf numFmtId="0" fontId="0" fillId="0" borderId="0"/>
    <xf numFmtId="0" fontId="1" fillId="0" borderId="0"/>
    <xf numFmtId="170" fontId="1" fillId="0" borderId="0" applyBorder="0" applyAlignment="0" applyProtection="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3" fillId="0" borderId="0"/>
  </cellStyleXfs>
  <cellXfs count="1105">
    <xf numFmtId="0" fontId="0" fillId="0" borderId="0" xfId="0"/>
    <xf numFmtId="0" fontId="5" fillId="0" borderId="0" xfId="1" applyFont="1" applyAlignment="1">
      <alignment horizontal="center" vertical="center"/>
    </xf>
    <xf numFmtId="0" fontId="6" fillId="0" borderId="0" xfId="1" applyFont="1"/>
    <xf numFmtId="0" fontId="5" fillId="0" borderId="0" xfId="1" applyFont="1" applyAlignment="1">
      <alignment horizontal="left" vertical="center"/>
    </xf>
    <xf numFmtId="0" fontId="7" fillId="0" borderId="1" xfId="1" applyFont="1" applyBorder="1" applyAlignment="1">
      <alignment horizontal="center" vertical="center" wrapText="1"/>
    </xf>
    <xf numFmtId="0" fontId="7" fillId="0" borderId="0" xfId="1" applyFont="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165" fontId="5" fillId="0" borderId="1" xfId="1" applyNumberFormat="1" applyFont="1" applyBorder="1" applyAlignment="1">
      <alignment vertical="center"/>
    </xf>
    <xf numFmtId="172" fontId="5" fillId="0" borderId="1" xfId="1" applyNumberFormat="1" applyFont="1" applyBorder="1" applyAlignment="1">
      <alignment vertical="center"/>
    </xf>
    <xf numFmtId="165" fontId="5" fillId="0" borderId="8" xfId="1" applyNumberFormat="1" applyFont="1" applyBorder="1" applyAlignment="1">
      <alignment vertical="center"/>
    </xf>
    <xf numFmtId="0" fontId="5" fillId="0" borderId="1" xfId="1" applyFont="1" applyBorder="1" applyAlignment="1">
      <alignment horizontal="left" vertical="center"/>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xf>
    <xf numFmtId="165" fontId="5" fillId="2" borderId="1" xfId="1" applyNumberFormat="1" applyFont="1" applyFill="1" applyBorder="1" applyAlignment="1">
      <alignment vertical="center"/>
    </xf>
    <xf numFmtId="3" fontId="5" fillId="2" borderId="1" xfId="1" applyNumberFormat="1" applyFont="1" applyFill="1" applyBorder="1" applyAlignment="1">
      <alignment vertical="center"/>
    </xf>
    <xf numFmtId="172" fontId="5" fillId="2" borderId="1" xfId="1" applyNumberFormat="1" applyFont="1" applyFill="1" applyBorder="1" applyAlignment="1">
      <alignment vertical="center"/>
    </xf>
    <xf numFmtId="165" fontId="5" fillId="2" borderId="8" xfId="1" applyNumberFormat="1" applyFont="1" applyFill="1" applyBorder="1" applyAlignment="1">
      <alignment vertical="center"/>
    </xf>
    <xf numFmtId="0" fontId="5" fillId="2" borderId="0" xfId="1" applyFont="1" applyFill="1" applyAlignment="1">
      <alignment horizontal="center" vertical="center"/>
    </xf>
    <xf numFmtId="0" fontId="6" fillId="2" borderId="0" xfId="1" applyFont="1" applyFill="1"/>
    <xf numFmtId="3" fontId="5" fillId="0" borderId="1" xfId="1" applyNumberFormat="1" applyFont="1" applyBorder="1" applyAlignment="1">
      <alignment vertical="center"/>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wrapText="1"/>
    </xf>
    <xf numFmtId="182" fontId="5" fillId="0" borderId="1" xfId="1" applyNumberFormat="1" applyFont="1" applyBorder="1" applyAlignment="1">
      <alignment vertical="center"/>
    </xf>
    <xf numFmtId="182" fontId="5" fillId="2" borderId="1" xfId="1" applyNumberFormat="1" applyFont="1" applyFill="1" applyBorder="1" applyAlignment="1">
      <alignment vertical="center"/>
    </xf>
    <xf numFmtId="0" fontId="5" fillId="2" borderId="1" xfId="1" applyFont="1" applyFill="1" applyBorder="1" applyAlignment="1">
      <alignment horizontal="right" vertical="center"/>
    </xf>
    <xf numFmtId="0" fontId="5" fillId="2" borderId="0" xfId="1" applyFont="1" applyFill="1" applyAlignment="1">
      <alignment horizontal="right" vertical="center"/>
    </xf>
    <xf numFmtId="0" fontId="4" fillId="0" borderId="1" xfId="1" applyFont="1" applyBorder="1" applyAlignment="1">
      <alignment horizontal="left" vertical="center"/>
    </xf>
    <xf numFmtId="172" fontId="5" fillId="0" borderId="8" xfId="1" applyNumberFormat="1" applyFont="1" applyBorder="1" applyAlignment="1">
      <alignment vertical="center"/>
    </xf>
    <xf numFmtId="165" fontId="5" fillId="0" borderId="7" xfId="1" applyNumberFormat="1" applyFont="1" applyBorder="1" applyAlignment="1">
      <alignment vertical="center"/>
    </xf>
    <xf numFmtId="183" fontId="5" fillId="0" borderId="1" xfId="1" applyNumberFormat="1" applyFont="1" applyBorder="1" applyAlignment="1">
      <alignment vertical="center"/>
    </xf>
    <xf numFmtId="0" fontId="5" fillId="0" borderId="1" xfId="1" applyFont="1" applyBorder="1" applyAlignment="1">
      <alignment vertical="center"/>
    </xf>
    <xf numFmtId="0" fontId="5" fillId="0" borderId="1" xfId="1" applyFont="1" applyBorder="1" applyAlignment="1">
      <alignment horizontal="right" vertical="center"/>
    </xf>
    <xf numFmtId="165" fontId="5" fillId="0" borderId="9" xfId="1" applyNumberFormat="1" applyFont="1" applyBorder="1" applyAlignment="1">
      <alignment vertical="center"/>
    </xf>
    <xf numFmtId="0" fontId="5" fillId="5" borderId="0" xfId="1" applyFont="1" applyFill="1" applyAlignment="1">
      <alignment horizontal="right" vertical="center"/>
    </xf>
    <xf numFmtId="0" fontId="7" fillId="5" borderId="0" xfId="1" applyFont="1" applyFill="1" applyAlignment="1">
      <alignment horizontal="right" vertical="center"/>
    </xf>
    <xf numFmtId="0" fontId="7" fillId="2" borderId="0" xfId="1" applyFont="1" applyFill="1" applyAlignment="1">
      <alignment horizontal="right" vertical="center"/>
    </xf>
    <xf numFmtId="0" fontId="7" fillId="5" borderId="1" xfId="1" applyFont="1" applyFill="1" applyBorder="1" applyAlignment="1">
      <alignment horizontal="center" vertical="center" wrapText="1"/>
    </xf>
    <xf numFmtId="165" fontId="5" fillId="2" borderId="1" xfId="1" applyNumberFormat="1" applyFont="1" applyFill="1" applyBorder="1" applyAlignment="1">
      <alignment horizontal="right" vertical="center"/>
    </xf>
    <xf numFmtId="0" fontId="5" fillId="5" borderId="1" xfId="1" applyFont="1" applyFill="1" applyBorder="1" applyAlignment="1">
      <alignment horizontal="right" vertical="center"/>
    </xf>
    <xf numFmtId="165" fontId="5" fillId="5" borderId="1" xfId="1" applyNumberFormat="1" applyFont="1" applyFill="1" applyBorder="1" applyAlignment="1">
      <alignment horizontal="right" vertical="center"/>
    </xf>
    <xf numFmtId="173" fontId="5" fillId="5" borderId="1" xfId="1" applyNumberFormat="1" applyFont="1" applyFill="1" applyBorder="1" applyAlignment="1">
      <alignment horizontal="right" vertical="center"/>
    </xf>
    <xf numFmtId="0" fontId="5" fillId="2" borderId="1" xfId="1" applyFont="1" applyFill="1" applyBorder="1" applyAlignment="1">
      <alignment horizontal="center" vertical="center" wrapText="1"/>
    </xf>
    <xf numFmtId="172" fontId="5" fillId="2" borderId="1" xfId="1" applyNumberFormat="1" applyFont="1" applyFill="1" applyBorder="1" applyAlignment="1">
      <alignment horizontal="right" vertical="center"/>
    </xf>
    <xf numFmtId="172" fontId="5" fillId="5" borderId="1" xfId="1" applyNumberFormat="1" applyFont="1" applyFill="1" applyBorder="1" applyAlignment="1">
      <alignment horizontal="right" vertical="center"/>
    </xf>
    <xf numFmtId="0" fontId="5" fillId="2" borderId="0" xfId="1" applyFont="1" applyFill="1" applyAlignment="1">
      <alignment horizontal="left" vertical="center"/>
    </xf>
    <xf numFmtId="0" fontId="8" fillId="2" borderId="1" xfId="1" applyFont="1" applyFill="1" applyBorder="1" applyAlignment="1">
      <alignment horizontal="center" vertical="center"/>
    </xf>
    <xf numFmtId="165" fontId="8" fillId="5" borderId="1" xfId="1" applyNumberFormat="1" applyFont="1" applyFill="1" applyBorder="1" applyAlignment="1">
      <alignment horizontal="right" vertical="center"/>
    </xf>
    <xf numFmtId="0" fontId="8" fillId="5" borderId="1" xfId="1" applyFont="1" applyFill="1" applyBorder="1" applyAlignment="1">
      <alignment horizontal="right" vertical="center"/>
    </xf>
    <xf numFmtId="165" fontId="7" fillId="5" borderId="1" xfId="1" applyNumberFormat="1" applyFont="1" applyFill="1" applyBorder="1" applyAlignment="1">
      <alignment horizontal="right" vertical="center"/>
    </xf>
    <xf numFmtId="0" fontId="13" fillId="0" borderId="0" xfId="0" applyFont="1"/>
    <xf numFmtId="0" fontId="14" fillId="0" borderId="1" xfId="0" applyFont="1" applyBorder="1" applyAlignment="1">
      <alignment horizontal="center" vertical="center"/>
    </xf>
    <xf numFmtId="0" fontId="14" fillId="0" borderId="0" xfId="0" applyFont="1" applyAlignment="1">
      <alignment vertical="center"/>
    </xf>
    <xf numFmtId="0" fontId="13" fillId="0" borderId="0" xfId="0" applyFont="1" applyAlignment="1">
      <alignment vertical="center"/>
    </xf>
    <xf numFmtId="188" fontId="13" fillId="0" borderId="1" xfId="5" applyNumberFormat="1" applyFont="1" applyBorder="1" applyAlignment="1">
      <alignment vertical="center"/>
    </xf>
    <xf numFmtId="186" fontId="13" fillId="0" borderId="1" xfId="5" applyNumberFormat="1" applyFont="1" applyBorder="1" applyAlignment="1">
      <alignment vertical="center"/>
    </xf>
    <xf numFmtId="0" fontId="13" fillId="0" borderId="1" xfId="0" applyFont="1" applyBorder="1" applyAlignment="1">
      <alignment vertical="center"/>
    </xf>
    <xf numFmtId="190" fontId="13" fillId="0" borderId="1" xfId="0" applyNumberFormat="1" applyFont="1" applyBorder="1" applyAlignment="1">
      <alignment vertical="center"/>
    </xf>
    <xf numFmtId="0" fontId="13" fillId="0" borderId="1" xfId="0" applyFont="1" applyBorder="1" applyAlignment="1">
      <alignment vertical="center" wrapText="1"/>
    </xf>
    <xf numFmtId="0" fontId="5" fillId="6" borderId="1" xfId="1" applyFont="1" applyFill="1" applyBorder="1" applyAlignment="1">
      <alignment horizontal="right" vertical="center"/>
    </xf>
    <xf numFmtId="0" fontId="5" fillId="4" borderId="0" xfId="1" applyFont="1" applyFill="1" applyAlignment="1">
      <alignment horizontal="center" vertical="center"/>
    </xf>
    <xf numFmtId="0" fontId="7"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5" fillId="4" borderId="1" xfId="1" applyFont="1" applyFill="1" applyBorder="1" applyAlignment="1">
      <alignment horizontal="center" vertical="center"/>
    </xf>
    <xf numFmtId="0" fontId="5" fillId="4" borderId="1" xfId="1" applyFont="1" applyFill="1" applyBorder="1" applyAlignment="1">
      <alignment horizontal="left" vertical="center"/>
    </xf>
    <xf numFmtId="0" fontId="5" fillId="4" borderId="1" xfId="1" applyFont="1" applyFill="1" applyBorder="1" applyAlignment="1">
      <alignment horizontal="right" vertical="center"/>
    </xf>
    <xf numFmtId="165" fontId="5" fillId="4" borderId="1" xfId="1" applyNumberFormat="1" applyFont="1" applyFill="1" applyBorder="1" applyAlignment="1">
      <alignment horizontal="right" vertical="center"/>
    </xf>
    <xf numFmtId="165" fontId="5" fillId="4" borderId="1" xfId="1" applyNumberFormat="1" applyFont="1" applyFill="1" applyBorder="1" applyAlignment="1">
      <alignment horizontal="center" vertical="center"/>
    </xf>
    <xf numFmtId="0" fontId="5" fillId="4" borderId="1" xfId="1" applyFont="1" applyFill="1" applyBorder="1" applyAlignment="1">
      <alignment horizontal="left" vertical="center" wrapText="1"/>
    </xf>
    <xf numFmtId="0" fontId="5" fillId="4" borderId="1" xfId="1" applyFont="1" applyFill="1" applyBorder="1" applyAlignment="1">
      <alignment horizontal="center" vertical="center" wrapText="1"/>
    </xf>
    <xf numFmtId="3" fontId="5" fillId="4" borderId="1" xfId="1" applyNumberFormat="1" applyFont="1" applyFill="1" applyBorder="1" applyAlignment="1">
      <alignment horizontal="right" vertical="center"/>
    </xf>
    <xf numFmtId="0" fontId="5" fillId="4" borderId="1" xfId="1" applyFont="1" applyFill="1" applyBorder="1" applyAlignment="1">
      <alignment vertical="center"/>
    </xf>
    <xf numFmtId="0" fontId="5" fillId="4" borderId="6" xfId="1" applyFont="1" applyFill="1" applyBorder="1" applyAlignment="1">
      <alignment horizontal="center" vertical="center"/>
    </xf>
    <xf numFmtId="0" fontId="5" fillId="4" borderId="6" xfId="1" applyFont="1" applyFill="1" applyBorder="1" applyAlignment="1">
      <alignment horizontal="left" vertical="center" wrapText="1"/>
    </xf>
    <xf numFmtId="0" fontId="5" fillId="4" borderId="0" xfId="1" applyFont="1" applyFill="1" applyAlignment="1">
      <alignment horizontal="left" vertical="center"/>
    </xf>
    <xf numFmtId="0" fontId="5" fillId="4" borderId="0" xfId="1" applyFont="1" applyFill="1"/>
    <xf numFmtId="0" fontId="5" fillId="6" borderId="0" xfId="1" applyFont="1" applyFill="1"/>
    <xf numFmtId="0" fontId="5" fillId="0" borderId="0" xfId="1" applyFont="1"/>
    <xf numFmtId="0" fontId="7" fillId="6" borderId="1" xfId="1" applyFont="1" applyFill="1" applyBorder="1" applyAlignment="1">
      <alignment horizontal="center" vertical="center" wrapText="1"/>
    </xf>
    <xf numFmtId="0" fontId="5" fillId="4" borderId="1" xfId="1" applyFont="1" applyFill="1" applyBorder="1"/>
    <xf numFmtId="1" fontId="5" fillId="4" borderId="1" xfId="1" applyNumberFormat="1" applyFont="1" applyFill="1" applyBorder="1" applyAlignment="1">
      <alignment vertical="center"/>
    </xf>
    <xf numFmtId="0" fontId="5" fillId="4" borderId="8" xfId="1" applyFont="1" applyFill="1" applyBorder="1" applyAlignment="1">
      <alignment horizontal="center" vertical="center"/>
    </xf>
    <xf numFmtId="0" fontId="5" fillId="6" borderId="8" xfId="1" applyFont="1" applyFill="1" applyBorder="1" applyAlignment="1">
      <alignment horizontal="center" vertical="center"/>
    </xf>
    <xf numFmtId="0" fontId="5" fillId="4" borderId="8" xfId="1" applyFont="1" applyFill="1" applyBorder="1" applyAlignment="1">
      <alignment vertical="center"/>
    </xf>
    <xf numFmtId="0" fontId="5" fillId="6" borderId="8" xfId="1" applyFont="1" applyFill="1" applyBorder="1" applyAlignment="1">
      <alignment vertical="center"/>
    </xf>
    <xf numFmtId="0" fontId="5" fillId="0" borderId="0" xfId="1" applyFont="1" applyAlignment="1">
      <alignment vertical="center"/>
    </xf>
    <xf numFmtId="0" fontId="5" fillId="4" borderId="8" xfId="1" applyFont="1" applyFill="1" applyBorder="1" applyAlignment="1">
      <alignment horizontal="right" vertical="center"/>
    </xf>
    <xf numFmtId="0" fontId="5" fillId="6" borderId="8" xfId="1" applyFont="1" applyFill="1" applyBorder="1" applyAlignment="1">
      <alignment horizontal="right" vertical="center"/>
    </xf>
    <xf numFmtId="2" fontId="5" fillId="4" borderId="1" xfId="1" applyNumberFormat="1" applyFont="1" applyFill="1" applyBorder="1" applyAlignment="1">
      <alignment horizontal="right" vertical="center"/>
    </xf>
    <xf numFmtId="173" fontId="5" fillId="4" borderId="1" xfId="1" applyNumberFormat="1" applyFont="1" applyFill="1" applyBorder="1" applyAlignment="1">
      <alignment vertical="center"/>
    </xf>
    <xf numFmtId="2" fontId="5" fillId="4" borderId="8" xfId="1" applyNumberFormat="1" applyFont="1" applyFill="1" applyBorder="1" applyAlignment="1">
      <alignment horizontal="right" vertical="center"/>
    </xf>
    <xf numFmtId="2" fontId="5" fillId="6" borderId="8" xfId="1" applyNumberFormat="1" applyFont="1" applyFill="1" applyBorder="1" applyAlignment="1">
      <alignment horizontal="right" vertical="center"/>
    </xf>
    <xf numFmtId="173" fontId="5" fillId="4" borderId="1" xfId="1" applyNumberFormat="1" applyFont="1" applyFill="1" applyBorder="1" applyAlignment="1">
      <alignment horizontal="right" vertical="center"/>
    </xf>
    <xf numFmtId="0" fontId="5" fillId="5" borderId="1" xfId="1" applyFont="1" applyFill="1" applyBorder="1" applyAlignment="1">
      <alignment vertical="center"/>
    </xf>
    <xf numFmtId="2" fontId="5" fillId="5" borderId="1" xfId="1" applyNumberFormat="1" applyFont="1" applyFill="1" applyBorder="1" applyAlignment="1">
      <alignment horizontal="right" vertical="center"/>
    </xf>
    <xf numFmtId="0" fontId="9" fillId="0" borderId="1" xfId="1" applyFont="1" applyBorder="1" applyAlignment="1">
      <alignment horizontal="center" vertical="center"/>
    </xf>
    <xf numFmtId="173" fontId="9" fillId="4" borderId="8" xfId="1" applyNumberFormat="1" applyFont="1" applyFill="1" applyBorder="1" applyAlignment="1">
      <alignment horizontal="right" vertical="center"/>
    </xf>
    <xf numFmtId="173" fontId="9" fillId="6" borderId="8" xfId="1" applyNumberFormat="1" applyFont="1" applyFill="1" applyBorder="1" applyAlignment="1">
      <alignment horizontal="right" vertical="center"/>
    </xf>
    <xf numFmtId="0" fontId="9" fillId="4" borderId="8" xfId="1" applyFont="1" applyFill="1" applyBorder="1" applyAlignment="1">
      <alignment horizontal="right" vertical="center"/>
    </xf>
    <xf numFmtId="0" fontId="9" fillId="6" borderId="8" xfId="1" applyFont="1" applyFill="1" applyBorder="1" applyAlignment="1">
      <alignment horizontal="right" vertical="center"/>
    </xf>
    <xf numFmtId="0" fontId="5" fillId="4" borderId="0" xfId="1" applyFont="1" applyFill="1" applyAlignment="1">
      <alignment vertical="center"/>
    </xf>
    <xf numFmtId="2" fontId="5" fillId="4" borderId="1" xfId="1" applyNumberFormat="1" applyFont="1" applyFill="1" applyBorder="1" applyAlignment="1">
      <alignment vertical="center"/>
    </xf>
    <xf numFmtId="0" fontId="5" fillId="0" borderId="9" xfId="1" applyFont="1" applyBorder="1" applyAlignment="1">
      <alignment horizontal="center" vertical="center"/>
    </xf>
    <xf numFmtId="0" fontId="5" fillId="6" borderId="9" xfId="1" applyFont="1" applyFill="1" applyBorder="1" applyAlignment="1">
      <alignment horizontal="right" vertical="center"/>
    </xf>
    <xf numFmtId="0" fontId="5" fillId="4" borderId="9" xfId="1" applyFont="1" applyFill="1" applyBorder="1" applyAlignment="1">
      <alignment horizontal="right" vertical="center"/>
    </xf>
    <xf numFmtId="0" fontId="5" fillId="0" borderId="6" xfId="1" applyFont="1" applyBorder="1" applyAlignment="1">
      <alignment horizontal="center" vertical="center"/>
    </xf>
    <xf numFmtId="0" fontId="5" fillId="4" borderId="6" xfId="1" applyFont="1" applyFill="1" applyBorder="1" applyAlignment="1">
      <alignment horizontal="right" vertical="center"/>
    </xf>
    <xf numFmtId="0" fontId="17" fillId="0" borderId="0" xfId="1" applyFont="1" applyAlignment="1">
      <alignment vertical="center"/>
    </xf>
    <xf numFmtId="165" fontId="5" fillId="4" borderId="1" xfId="1" applyNumberFormat="1" applyFont="1" applyFill="1" applyBorder="1" applyAlignment="1">
      <alignment vertical="center"/>
    </xf>
    <xf numFmtId="165" fontId="5" fillId="5" borderId="1" xfId="1" applyNumberFormat="1" applyFont="1" applyFill="1" applyBorder="1" applyAlignment="1">
      <alignment vertical="center"/>
    </xf>
    <xf numFmtId="0" fontId="6" fillId="4" borderId="0" xfId="1" applyFont="1" applyFill="1"/>
    <xf numFmtId="172" fontId="5" fillId="5" borderId="1" xfId="1" applyNumberFormat="1" applyFont="1" applyFill="1" applyBorder="1" applyAlignment="1">
      <alignment vertical="center"/>
    </xf>
    <xf numFmtId="165" fontId="5" fillId="5" borderId="8" xfId="1" applyNumberFormat="1" applyFont="1" applyFill="1" applyBorder="1" applyAlignment="1">
      <alignment vertical="center"/>
    </xf>
    <xf numFmtId="171" fontId="5" fillId="5" borderId="1" xfId="1" applyNumberFormat="1" applyFont="1" applyFill="1" applyBorder="1" applyAlignment="1">
      <alignment vertical="center"/>
    </xf>
    <xf numFmtId="172" fontId="5" fillId="5" borderId="8" xfId="1" applyNumberFormat="1" applyFont="1" applyFill="1" applyBorder="1" applyAlignment="1">
      <alignment vertical="center"/>
    </xf>
    <xf numFmtId="171" fontId="5" fillId="5" borderId="8" xfId="1" applyNumberFormat="1" applyFont="1" applyFill="1" applyBorder="1" applyAlignment="1">
      <alignment vertical="center"/>
    </xf>
    <xf numFmtId="169" fontId="5" fillId="5" borderId="1" xfId="1" applyNumberFormat="1" applyFont="1" applyFill="1" applyBorder="1" applyAlignment="1">
      <alignment vertical="center"/>
    </xf>
    <xf numFmtId="0" fontId="8" fillId="0" borderId="1" xfId="1" applyFont="1" applyBorder="1" applyAlignment="1">
      <alignment horizontal="center" vertical="center"/>
    </xf>
    <xf numFmtId="165" fontId="8" fillId="0" borderId="1" xfId="1" applyNumberFormat="1" applyFont="1" applyBorder="1" applyAlignment="1">
      <alignment vertical="center"/>
    </xf>
    <xf numFmtId="172" fontId="8" fillId="0" borderId="1" xfId="1" applyNumberFormat="1" applyFont="1" applyBorder="1" applyAlignment="1">
      <alignment vertical="center"/>
    </xf>
    <xf numFmtId="165" fontId="8" fillId="0" borderId="8" xfId="1" applyNumberFormat="1" applyFont="1" applyBorder="1" applyAlignment="1">
      <alignment vertical="center"/>
    </xf>
    <xf numFmtId="0" fontId="8" fillId="0" borderId="0" xfId="1" applyFont="1" applyAlignment="1">
      <alignment horizontal="center" vertical="center"/>
    </xf>
    <xf numFmtId="0" fontId="19" fillId="0" borderId="0" xfId="1" applyFont="1"/>
    <xf numFmtId="0" fontId="17" fillId="2" borderId="1" xfId="1" applyFont="1" applyFill="1" applyBorder="1" applyAlignment="1">
      <alignment horizontal="center" vertical="center"/>
    </xf>
    <xf numFmtId="0" fontId="17" fillId="2" borderId="1" xfId="1" applyFont="1" applyFill="1" applyBorder="1" applyAlignment="1">
      <alignment horizontal="left" vertical="center"/>
    </xf>
    <xf numFmtId="165" fontId="17" fillId="2" borderId="1" xfId="1" applyNumberFormat="1" applyFont="1" applyFill="1" applyBorder="1" applyAlignment="1">
      <alignment vertical="center"/>
    </xf>
    <xf numFmtId="165" fontId="17" fillId="2" borderId="8" xfId="1" applyNumberFormat="1" applyFont="1" applyFill="1" applyBorder="1" applyAlignment="1">
      <alignment vertical="center"/>
    </xf>
    <xf numFmtId="0" fontId="17" fillId="2" borderId="0" xfId="1" applyFont="1" applyFill="1" applyAlignment="1">
      <alignment horizontal="center" vertical="center"/>
    </xf>
    <xf numFmtId="0" fontId="20" fillId="2" borderId="0" xfId="1" applyFont="1" applyFill="1"/>
    <xf numFmtId="0" fontId="8" fillId="0" borderId="1" xfId="1" applyFont="1" applyBorder="1" applyAlignment="1">
      <alignment horizontal="left" vertical="center"/>
    </xf>
    <xf numFmtId="165" fontId="8" fillId="2" borderId="1" xfId="1" applyNumberFormat="1" applyFont="1" applyFill="1" applyBorder="1" applyAlignment="1">
      <alignment vertical="center"/>
    </xf>
    <xf numFmtId="0" fontId="8" fillId="0" borderId="1" xfId="1" applyFont="1" applyBorder="1" applyAlignment="1">
      <alignment horizontal="center" vertical="center" wrapText="1"/>
    </xf>
    <xf numFmtId="3" fontId="8" fillId="0" borderId="1" xfId="1" applyNumberFormat="1" applyFont="1" applyBorder="1" applyAlignment="1">
      <alignment vertical="center"/>
    </xf>
    <xf numFmtId="165" fontId="17" fillId="7" borderId="1" xfId="1" applyNumberFormat="1" applyFont="1" applyFill="1" applyBorder="1" applyAlignment="1">
      <alignment horizontal="center" vertical="center"/>
    </xf>
    <xf numFmtId="165" fontId="17" fillId="7" borderId="8" xfId="1" applyNumberFormat="1" applyFont="1" applyFill="1" applyBorder="1" applyAlignment="1">
      <alignment vertical="center"/>
    </xf>
    <xf numFmtId="0" fontId="8" fillId="4" borderId="1" xfId="1" applyFont="1" applyFill="1" applyBorder="1"/>
    <xf numFmtId="0" fontId="8" fillId="4" borderId="13" xfId="1" applyFont="1" applyFill="1" applyBorder="1"/>
    <xf numFmtId="0" fontId="8" fillId="6" borderId="13" xfId="1" applyFont="1" applyFill="1" applyBorder="1"/>
    <xf numFmtId="0" fontId="8" fillId="0" borderId="0" xfId="1" applyFont="1"/>
    <xf numFmtId="0" fontId="8" fillId="4" borderId="1" xfId="1" applyFont="1" applyFill="1" applyBorder="1" applyAlignment="1">
      <alignment vertical="center"/>
    </xf>
    <xf numFmtId="0" fontId="8" fillId="4" borderId="1" xfId="1" applyFont="1" applyFill="1" applyBorder="1" applyAlignment="1">
      <alignment horizontal="right" vertical="center"/>
    </xf>
    <xf numFmtId="0" fontId="8" fillId="4" borderId="8" xfId="1" applyFont="1" applyFill="1" applyBorder="1" applyAlignment="1">
      <alignment horizontal="right" vertical="center"/>
    </xf>
    <xf numFmtId="0" fontId="8" fillId="6" borderId="8" xfId="1" applyFont="1" applyFill="1" applyBorder="1" applyAlignment="1">
      <alignment horizontal="right" vertical="center"/>
    </xf>
    <xf numFmtId="0" fontId="7" fillId="4" borderId="0" xfId="1" applyFont="1" applyFill="1" applyAlignment="1">
      <alignment horizontal="center" vertical="center"/>
    </xf>
    <xf numFmtId="0" fontId="4" fillId="4" borderId="11" xfId="1" applyFont="1" applyFill="1" applyBorder="1" applyAlignment="1">
      <alignment horizontal="center" vertical="center"/>
    </xf>
    <xf numFmtId="0" fontId="7" fillId="4" borderId="12" xfId="1" applyFont="1" applyFill="1" applyBorder="1" applyAlignment="1">
      <alignment horizontal="center" vertical="center" wrapText="1"/>
    </xf>
    <xf numFmtId="0" fontId="5" fillId="4" borderId="7" xfId="1" applyFont="1" applyFill="1" applyBorder="1" applyAlignment="1">
      <alignment horizontal="center" vertical="center"/>
    </xf>
    <xf numFmtId="0" fontId="5" fillId="4" borderId="7" xfId="1" applyFont="1" applyFill="1" applyBorder="1" applyAlignment="1">
      <alignment horizontal="left" vertical="center"/>
    </xf>
    <xf numFmtId="0" fontId="5" fillId="4" borderId="7" xfId="1" applyFont="1" applyFill="1" applyBorder="1" applyAlignment="1">
      <alignment horizontal="center" vertical="center" wrapText="1"/>
    </xf>
    <xf numFmtId="0" fontId="5" fillId="4" borderId="7" xfId="1" applyFont="1" applyFill="1" applyBorder="1"/>
    <xf numFmtId="0" fontId="5" fillId="4" borderId="8" xfId="1" applyFont="1" applyFill="1" applyBorder="1" applyAlignment="1">
      <alignment horizontal="left" vertical="center" wrapText="1"/>
    </xf>
    <xf numFmtId="0" fontId="5" fillId="4" borderId="8" xfId="1" applyFont="1" applyFill="1" applyBorder="1" applyAlignment="1">
      <alignment horizontal="center" vertical="center" wrapText="1"/>
    </xf>
    <xf numFmtId="0" fontId="5" fillId="4" borderId="8" xfId="1" applyFont="1" applyFill="1" applyBorder="1"/>
    <xf numFmtId="0" fontId="5" fillId="4" borderId="8" xfId="1" applyFont="1" applyFill="1" applyBorder="1" applyAlignment="1">
      <alignment horizontal="left" vertical="center"/>
    </xf>
    <xf numFmtId="0" fontId="5" fillId="4" borderId="9" xfId="1" applyFont="1" applyFill="1" applyBorder="1" applyAlignment="1">
      <alignment horizontal="center" vertical="center"/>
    </xf>
    <xf numFmtId="0" fontId="5" fillId="4" borderId="9" xfId="1" applyFont="1" applyFill="1" applyBorder="1" applyAlignment="1">
      <alignment horizontal="left" vertical="center" wrapText="1"/>
    </xf>
    <xf numFmtId="0" fontId="5" fillId="4" borderId="9" xfId="1" applyFont="1" applyFill="1" applyBorder="1" applyAlignment="1">
      <alignment horizontal="center" vertical="center" wrapText="1"/>
    </xf>
    <xf numFmtId="0" fontId="5" fillId="4" borderId="9" xfId="1" applyFont="1" applyFill="1" applyBorder="1"/>
    <xf numFmtId="0" fontId="5" fillId="4" borderId="6" xfId="1" applyFont="1" applyFill="1" applyBorder="1" applyAlignment="1">
      <alignment horizontal="left" vertical="center"/>
    </xf>
    <xf numFmtId="0" fontId="5" fillId="4" borderId="6" xfId="1" applyFont="1" applyFill="1" applyBorder="1"/>
    <xf numFmtId="0" fontId="7" fillId="4" borderId="0" xfId="1" applyFont="1" applyFill="1"/>
    <xf numFmtId="165" fontId="8" fillId="4" borderId="1" xfId="1" applyNumberFormat="1" applyFont="1" applyFill="1" applyBorder="1" applyAlignment="1">
      <alignment horizontal="right" vertical="center"/>
    </xf>
    <xf numFmtId="165" fontId="7" fillId="4" borderId="1" xfId="1" applyNumberFormat="1" applyFont="1" applyFill="1" applyBorder="1" applyAlignment="1">
      <alignment horizontal="center" vertical="center"/>
    </xf>
    <xf numFmtId="165" fontId="7" fillId="4" borderId="1" xfId="1" applyNumberFormat="1" applyFont="1" applyFill="1" applyBorder="1" applyAlignment="1">
      <alignment horizontal="right" vertical="center"/>
    </xf>
    <xf numFmtId="0" fontId="4" fillId="4" borderId="0" xfId="1" applyFont="1" applyFill="1" applyAlignment="1">
      <alignment horizontal="center" vertical="center" wrapText="1"/>
    </xf>
    <xf numFmtId="172" fontId="5" fillId="5" borderId="0" xfId="1" applyNumberFormat="1" applyFont="1" applyFill="1" applyAlignment="1">
      <alignment horizontal="center" vertical="center"/>
    </xf>
    <xf numFmtId="172" fontId="5" fillId="3" borderId="0" xfId="1" applyNumberFormat="1" applyFont="1" applyFill="1" applyAlignment="1">
      <alignment horizontal="center" vertical="center"/>
    </xf>
    <xf numFmtId="172" fontId="5" fillId="5" borderId="0" xfId="1" applyNumberFormat="1" applyFont="1" applyFill="1"/>
    <xf numFmtId="172" fontId="5" fillId="3" borderId="0" xfId="1" applyNumberFormat="1" applyFont="1" applyFill="1"/>
    <xf numFmtId="172" fontId="4" fillId="5" borderId="0" xfId="1" applyNumberFormat="1" applyFont="1" applyFill="1"/>
    <xf numFmtId="172" fontId="7" fillId="5" borderId="0" xfId="1" applyNumberFormat="1" applyFont="1" applyFill="1"/>
    <xf numFmtId="172" fontId="22" fillId="5" borderId="0" xfId="1" applyNumberFormat="1" applyFont="1" applyFill="1" applyAlignment="1">
      <alignment vertical="center" wrapText="1"/>
    </xf>
    <xf numFmtId="165" fontId="5" fillId="5" borderId="0" xfId="1" applyNumberFormat="1" applyFont="1" applyFill="1" applyAlignment="1">
      <alignment horizontal="center" vertical="center"/>
    </xf>
    <xf numFmtId="165" fontId="7" fillId="5" borderId="1" xfId="1" applyNumberFormat="1" applyFont="1" applyFill="1" applyBorder="1" applyAlignment="1">
      <alignment horizontal="center" vertical="center"/>
    </xf>
    <xf numFmtId="172" fontId="7" fillId="5" borderId="1" xfId="1" applyNumberFormat="1" applyFont="1" applyFill="1" applyBorder="1" applyAlignment="1">
      <alignment horizontal="center" vertical="center"/>
    </xf>
    <xf numFmtId="172" fontId="7" fillId="5" borderId="7" xfId="1" applyNumberFormat="1" applyFont="1" applyFill="1" applyBorder="1" applyAlignment="1">
      <alignment horizontal="center" vertical="center" wrapText="1"/>
    </xf>
    <xf numFmtId="172" fontId="7" fillId="3" borderId="7" xfId="1" applyNumberFormat="1" applyFont="1" applyFill="1" applyBorder="1" applyAlignment="1">
      <alignment horizontal="center" vertical="center" wrapText="1"/>
    </xf>
    <xf numFmtId="165" fontId="5" fillId="5" borderId="1" xfId="1" applyNumberFormat="1" applyFont="1" applyFill="1" applyBorder="1" applyAlignment="1">
      <alignment horizontal="center" vertical="center"/>
    </xf>
    <xf numFmtId="172" fontId="5" fillId="5" borderId="1" xfId="1" applyNumberFormat="1" applyFont="1" applyFill="1" applyBorder="1" applyAlignment="1">
      <alignment horizontal="left" vertical="center"/>
    </xf>
    <xf numFmtId="172" fontId="5" fillId="5" borderId="1" xfId="1" applyNumberFormat="1" applyFont="1" applyFill="1" applyBorder="1" applyAlignment="1">
      <alignment horizontal="center" vertical="center"/>
    </xf>
    <xf numFmtId="172" fontId="5" fillId="5" borderId="8" xfId="1" applyNumberFormat="1" applyFont="1" applyFill="1" applyBorder="1" applyAlignment="1">
      <alignment horizontal="right" vertical="center"/>
    </xf>
    <xf numFmtId="172" fontId="5" fillId="3" borderId="8" xfId="1" applyNumberFormat="1" applyFont="1" applyFill="1" applyBorder="1" applyAlignment="1">
      <alignment horizontal="right" vertical="center"/>
    </xf>
    <xf numFmtId="172" fontId="5" fillId="5" borderId="8" xfId="1" applyNumberFormat="1" applyFont="1" applyFill="1" applyBorder="1" applyAlignment="1">
      <alignment horizontal="center" vertical="center"/>
    </xf>
    <xf numFmtId="172" fontId="5" fillId="3" borderId="8" xfId="1" applyNumberFormat="1" applyFont="1" applyFill="1" applyBorder="1" applyAlignment="1">
      <alignment horizontal="center" vertical="center"/>
    </xf>
    <xf numFmtId="172" fontId="5" fillId="3" borderId="8" xfId="1" applyNumberFormat="1" applyFont="1" applyFill="1" applyBorder="1"/>
    <xf numFmtId="172" fontId="5" fillId="5" borderId="1" xfId="1" applyNumberFormat="1" applyFont="1" applyFill="1" applyBorder="1" applyAlignment="1">
      <alignment horizontal="left" vertical="center" wrapText="1"/>
    </xf>
    <xf numFmtId="188" fontId="5" fillId="2" borderId="1" xfId="5" applyNumberFormat="1" applyFont="1" applyFill="1" applyBorder="1" applyAlignment="1">
      <alignment horizontal="center" vertical="center"/>
    </xf>
    <xf numFmtId="172" fontId="5" fillId="5" borderId="8" xfId="1" applyNumberFormat="1" applyFont="1" applyFill="1" applyBorder="1"/>
    <xf numFmtId="188" fontId="5" fillId="2" borderId="1" xfId="5" applyNumberFormat="1" applyFont="1" applyFill="1" applyBorder="1" applyAlignment="1">
      <alignment horizontal="right" vertical="center"/>
    </xf>
    <xf numFmtId="172" fontId="7" fillId="5" borderId="1" xfId="1" applyNumberFormat="1" applyFont="1" applyFill="1" applyBorder="1" applyAlignment="1">
      <alignment horizontal="left" vertical="center"/>
    </xf>
    <xf numFmtId="172" fontId="5" fillId="5" borderId="1" xfId="1" applyNumberFormat="1" applyFont="1" applyFill="1" applyBorder="1"/>
    <xf numFmtId="188" fontId="9" fillId="2" borderId="1" xfId="5" applyNumberFormat="1" applyFont="1" applyFill="1" applyBorder="1" applyAlignment="1">
      <alignment horizontal="right" vertical="center" wrapText="1"/>
    </xf>
    <xf numFmtId="188" fontId="9" fillId="2" borderId="1" xfId="5" applyNumberFormat="1" applyFont="1" applyFill="1" applyBorder="1" applyAlignment="1">
      <alignment horizontal="center" vertical="center" wrapText="1"/>
    </xf>
    <xf numFmtId="188" fontId="9" fillId="2" borderId="1" xfId="5" applyNumberFormat="1" applyFont="1" applyFill="1" applyBorder="1" applyAlignment="1">
      <alignment vertical="center" wrapText="1"/>
    </xf>
    <xf numFmtId="172" fontId="5" fillId="3" borderId="8" xfId="1" applyNumberFormat="1" applyFont="1" applyFill="1" applyBorder="1" applyAlignment="1">
      <alignment vertical="center"/>
    </xf>
    <xf numFmtId="165" fontId="5" fillId="3" borderId="8" xfId="1" applyNumberFormat="1" applyFont="1" applyFill="1" applyBorder="1" applyAlignment="1">
      <alignment vertical="center"/>
    </xf>
    <xf numFmtId="171" fontId="5" fillId="5" borderId="1" xfId="1" applyNumberFormat="1" applyFont="1" applyFill="1" applyBorder="1" applyAlignment="1">
      <alignment horizontal="right" vertical="center"/>
    </xf>
    <xf numFmtId="174" fontId="5" fillId="5" borderId="1" xfId="1" applyNumberFormat="1" applyFont="1" applyFill="1" applyBorder="1" applyAlignment="1">
      <alignment horizontal="right" vertical="center"/>
    </xf>
    <xf numFmtId="174" fontId="5" fillId="5" borderId="1" xfId="1" applyNumberFormat="1" applyFont="1" applyFill="1" applyBorder="1" applyAlignment="1">
      <alignment vertical="center"/>
    </xf>
    <xf numFmtId="188" fontId="25" fillId="2" borderId="1" xfId="5" applyNumberFormat="1" applyFont="1" applyFill="1" applyBorder="1" applyAlignment="1">
      <alignment vertical="center" wrapText="1"/>
    </xf>
    <xf numFmtId="0" fontId="6" fillId="2" borderId="1" xfId="1" applyFont="1" applyFill="1" applyBorder="1"/>
    <xf numFmtId="0" fontId="5" fillId="5" borderId="1" xfId="1" applyFont="1" applyFill="1" applyBorder="1" applyAlignment="1">
      <alignment horizontal="right" vertical="center" wrapText="1"/>
    </xf>
    <xf numFmtId="0" fontId="5" fillId="5" borderId="1" xfId="1" applyFont="1" applyFill="1" applyBorder="1" applyAlignment="1">
      <alignment horizontal="center" vertical="center" wrapText="1"/>
    </xf>
    <xf numFmtId="188" fontId="5" fillId="2" borderId="1" xfId="5" applyNumberFormat="1" applyFont="1" applyFill="1" applyBorder="1" applyAlignment="1">
      <alignment horizontal="right" vertical="center" wrapText="1"/>
    </xf>
    <xf numFmtId="188" fontId="5" fillId="2" borderId="1" xfId="5" applyNumberFormat="1" applyFont="1" applyFill="1" applyBorder="1" applyAlignment="1">
      <alignment horizontal="center" vertical="center" wrapText="1"/>
    </xf>
    <xf numFmtId="188" fontId="5" fillId="2" borderId="1" xfId="5" applyNumberFormat="1" applyFont="1" applyFill="1" applyBorder="1" applyAlignment="1">
      <alignment vertical="center" wrapText="1"/>
    </xf>
    <xf numFmtId="188" fontId="7" fillId="2" borderId="1" xfId="5" applyNumberFormat="1" applyFont="1" applyFill="1" applyBorder="1" applyAlignment="1">
      <alignment horizontal="right" vertical="center" wrapText="1"/>
    </xf>
    <xf numFmtId="188" fontId="7" fillId="2" borderId="1" xfId="5" applyNumberFormat="1" applyFont="1" applyFill="1" applyBorder="1" applyAlignment="1">
      <alignment horizontal="right" wrapText="1"/>
    </xf>
    <xf numFmtId="189" fontId="5" fillId="2" borderId="1" xfId="5" applyNumberFormat="1" applyFont="1" applyFill="1" applyBorder="1" applyAlignment="1">
      <alignment vertical="center" wrapText="1"/>
    </xf>
    <xf numFmtId="165" fontId="5" fillId="2" borderId="1" xfId="1" applyNumberFormat="1" applyFont="1" applyFill="1" applyBorder="1" applyAlignment="1">
      <alignment horizontal="center" vertical="center"/>
    </xf>
    <xf numFmtId="172" fontId="5" fillId="2" borderId="1" xfId="1" applyNumberFormat="1" applyFont="1" applyFill="1" applyBorder="1" applyAlignment="1">
      <alignment horizontal="left" vertical="center" wrapText="1"/>
    </xf>
    <xf numFmtId="172" fontId="5" fillId="2" borderId="1" xfId="1" applyNumberFormat="1" applyFont="1" applyFill="1" applyBorder="1" applyAlignment="1">
      <alignment horizontal="center" vertical="center"/>
    </xf>
    <xf numFmtId="172" fontId="5" fillId="2" borderId="8" xfId="1" applyNumberFormat="1" applyFont="1" applyFill="1" applyBorder="1" applyAlignment="1">
      <alignment horizontal="center" vertical="center"/>
    </xf>
    <xf numFmtId="172" fontId="5" fillId="2" borderId="0" xfId="1" applyNumberFormat="1" applyFont="1" applyFill="1"/>
    <xf numFmtId="165" fontId="5" fillId="5" borderId="8" xfId="1" applyNumberFormat="1" applyFont="1" applyFill="1" applyBorder="1" applyAlignment="1">
      <alignment horizontal="center" vertical="center"/>
    </xf>
    <xf numFmtId="165" fontId="5" fillId="3" borderId="8" xfId="1" applyNumberFormat="1" applyFont="1" applyFill="1" applyBorder="1" applyAlignment="1">
      <alignment horizontal="center" vertical="center"/>
    </xf>
    <xf numFmtId="165" fontId="5" fillId="5" borderId="8" xfId="1" applyNumberFormat="1" applyFont="1" applyFill="1" applyBorder="1" applyAlignment="1">
      <alignment horizontal="right" vertical="center"/>
    </xf>
    <xf numFmtId="165" fontId="5" fillId="3" borderId="8" xfId="1" applyNumberFormat="1" applyFont="1" applyFill="1" applyBorder="1" applyAlignment="1">
      <alignment horizontal="right" vertical="center"/>
    </xf>
    <xf numFmtId="188" fontId="5" fillId="2" borderId="1" xfId="5" applyNumberFormat="1" applyFont="1" applyFill="1" applyBorder="1" applyAlignment="1">
      <alignment vertical="center"/>
    </xf>
    <xf numFmtId="169" fontId="5" fillId="5" borderId="8" xfId="1" applyNumberFormat="1" applyFont="1" applyFill="1" applyBorder="1" applyAlignment="1">
      <alignment vertical="center"/>
    </xf>
    <xf numFmtId="169" fontId="5" fillId="3" borderId="8" xfId="1" applyNumberFormat="1" applyFont="1" applyFill="1" applyBorder="1" applyAlignment="1">
      <alignment vertical="center"/>
    </xf>
    <xf numFmtId="0" fontId="6" fillId="5" borderId="0" xfId="1" applyFont="1" applyFill="1"/>
    <xf numFmtId="0" fontId="5" fillId="5" borderId="8" xfId="1" applyFont="1" applyFill="1" applyBorder="1" applyAlignment="1">
      <alignment vertical="center"/>
    </xf>
    <xf numFmtId="0" fontId="5" fillId="3" borderId="8" xfId="1" applyFont="1" applyFill="1" applyBorder="1" applyAlignment="1">
      <alignment vertical="center"/>
    </xf>
    <xf numFmtId="2" fontId="5" fillId="5" borderId="8" xfId="1" applyNumberFormat="1" applyFont="1" applyFill="1" applyBorder="1" applyAlignment="1">
      <alignment vertical="center"/>
    </xf>
    <xf numFmtId="2" fontId="5" fillId="3" borderId="8" xfId="1" applyNumberFormat="1" applyFont="1" applyFill="1" applyBorder="1" applyAlignment="1">
      <alignment vertical="center"/>
    </xf>
    <xf numFmtId="171" fontId="5" fillId="3" borderId="8" xfId="1" applyNumberFormat="1" applyFont="1" applyFill="1" applyBorder="1" applyAlignment="1">
      <alignment vertical="center"/>
    </xf>
    <xf numFmtId="169" fontId="5" fillId="5" borderId="8" xfId="1" applyNumberFormat="1" applyFont="1" applyFill="1" applyBorder="1" applyAlignment="1">
      <alignment horizontal="right" vertical="center"/>
    </xf>
    <xf numFmtId="169" fontId="5" fillId="3" borderId="8" xfId="1" applyNumberFormat="1" applyFont="1" applyFill="1" applyBorder="1" applyAlignment="1">
      <alignment horizontal="right" vertical="center"/>
    </xf>
    <xf numFmtId="0" fontId="5" fillId="5" borderId="8" xfId="1" applyFont="1" applyFill="1" applyBorder="1" applyAlignment="1">
      <alignment horizontal="right" vertical="center" wrapText="1"/>
    </xf>
    <xf numFmtId="0" fontId="5" fillId="3" borderId="8" xfId="1" applyFont="1" applyFill="1" applyBorder="1" applyAlignment="1">
      <alignment horizontal="right" vertical="center" wrapText="1"/>
    </xf>
    <xf numFmtId="171" fontId="5" fillId="5" borderId="8" xfId="1" applyNumberFormat="1" applyFont="1" applyFill="1" applyBorder="1" applyAlignment="1">
      <alignment horizontal="center" vertical="center" wrapText="1"/>
    </xf>
    <xf numFmtId="171" fontId="5" fillId="3" borderId="8" xfId="1" applyNumberFormat="1" applyFont="1" applyFill="1" applyBorder="1" applyAlignment="1">
      <alignment horizontal="center" vertical="center" wrapText="1"/>
    </xf>
    <xf numFmtId="171" fontId="5" fillId="5" borderId="8" xfId="1" applyNumberFormat="1" applyFont="1" applyFill="1" applyBorder="1" applyAlignment="1">
      <alignment horizontal="center" vertical="center"/>
    </xf>
    <xf numFmtId="169" fontId="5" fillId="5" borderId="8" xfId="1" applyNumberFormat="1" applyFont="1" applyFill="1" applyBorder="1" applyAlignment="1">
      <alignment horizontal="center" vertical="center"/>
    </xf>
    <xf numFmtId="171" fontId="5" fillId="3" borderId="8" xfId="1" applyNumberFormat="1" applyFont="1" applyFill="1" applyBorder="1" applyAlignment="1">
      <alignment horizontal="center" vertical="center"/>
    </xf>
    <xf numFmtId="165" fontId="5" fillId="5" borderId="0" xfId="1" applyNumberFormat="1" applyFont="1" applyFill="1"/>
    <xf numFmtId="0" fontId="5" fillId="5" borderId="0" xfId="1" applyFont="1" applyFill="1" applyAlignment="1">
      <alignment horizontal="center" vertical="center"/>
    </xf>
    <xf numFmtId="172" fontId="7" fillId="4" borderId="7" xfId="1" applyNumberFormat="1" applyFont="1" applyFill="1" applyBorder="1" applyAlignment="1">
      <alignment horizontal="center" vertical="center" wrapText="1"/>
    </xf>
    <xf numFmtId="172" fontId="7" fillId="4" borderId="1" xfId="1" applyNumberFormat="1" applyFont="1" applyFill="1" applyBorder="1" applyAlignment="1">
      <alignment horizontal="center" vertical="center"/>
    </xf>
    <xf numFmtId="173" fontId="7" fillId="4" borderId="1" xfId="1" applyNumberFormat="1" applyFont="1" applyFill="1" applyBorder="1" applyAlignment="1">
      <alignment horizontal="right" vertical="center"/>
    </xf>
    <xf numFmtId="2" fontId="7" fillId="5" borderId="1" xfId="1" applyNumberFormat="1" applyFont="1" applyFill="1" applyBorder="1" applyAlignment="1">
      <alignment horizontal="right" vertical="center"/>
    </xf>
    <xf numFmtId="165" fontId="7" fillId="4" borderId="1" xfId="1" applyNumberFormat="1" applyFont="1" applyFill="1" applyBorder="1" applyAlignment="1">
      <alignment horizontal="right"/>
    </xf>
    <xf numFmtId="0" fontId="7" fillId="4" borderId="1" xfId="1" applyFont="1" applyFill="1" applyBorder="1"/>
    <xf numFmtId="0" fontId="7" fillId="4" borderId="1" xfId="1" applyFont="1" applyFill="1" applyBorder="1" applyAlignment="1">
      <alignment horizontal="left" vertical="center"/>
    </xf>
    <xf numFmtId="0" fontId="5" fillId="4" borderId="1" xfId="1" applyFont="1" applyFill="1" applyBorder="1" applyAlignment="1">
      <alignment horizontal="center"/>
    </xf>
    <xf numFmtId="172" fontId="5" fillId="4" borderId="1" xfId="1" applyNumberFormat="1" applyFont="1" applyFill="1" applyBorder="1" applyAlignment="1">
      <alignment horizontal="center" vertical="center"/>
    </xf>
    <xf numFmtId="176" fontId="7" fillId="4" borderId="1" xfId="1" applyNumberFormat="1" applyFont="1" applyFill="1" applyBorder="1" applyAlignment="1">
      <alignment horizontal="center" vertical="center"/>
    </xf>
    <xf numFmtId="171" fontId="5" fillId="4" borderId="1" xfId="1" applyNumberFormat="1" applyFont="1" applyFill="1" applyBorder="1" applyAlignment="1">
      <alignment horizontal="center" vertical="center"/>
    </xf>
    <xf numFmtId="171" fontId="5"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165" fontId="4" fillId="4"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vertical="center" wrapText="1"/>
    </xf>
    <xf numFmtId="165" fontId="4" fillId="4" borderId="1" xfId="1" applyNumberFormat="1" applyFont="1" applyFill="1" applyBorder="1" applyAlignment="1">
      <alignment vertical="center" wrapText="1"/>
    </xf>
    <xf numFmtId="177" fontId="5" fillId="4" borderId="0" xfId="1" applyNumberFormat="1" applyFont="1" applyFill="1" applyAlignment="1">
      <alignment vertical="center"/>
    </xf>
    <xf numFmtId="178" fontId="5" fillId="4" borderId="0" xfId="1" applyNumberFormat="1" applyFont="1" applyFill="1" applyAlignment="1">
      <alignment vertical="center"/>
    </xf>
    <xf numFmtId="1" fontId="5" fillId="4" borderId="1" xfId="1" applyNumberFormat="1" applyFont="1" applyFill="1" applyBorder="1" applyAlignment="1">
      <alignment horizontal="right" vertical="center"/>
    </xf>
    <xf numFmtId="0" fontId="23" fillId="4" borderId="0" xfId="1" applyFont="1" applyFill="1" applyAlignment="1">
      <alignment horizontal="center" vertical="center"/>
    </xf>
    <xf numFmtId="0" fontId="24" fillId="4" borderId="0" xfId="1" applyFont="1" applyFill="1" applyAlignment="1">
      <alignment horizontal="center" vertical="center"/>
    </xf>
    <xf numFmtId="0" fontId="23" fillId="4" borderId="1" xfId="1" applyFont="1" applyFill="1" applyBorder="1" applyAlignment="1">
      <alignment horizontal="center" vertical="center"/>
    </xf>
    <xf numFmtId="180" fontId="5" fillId="4" borderId="1" xfId="1" applyNumberFormat="1" applyFont="1" applyFill="1" applyBorder="1" applyAlignment="1">
      <alignment horizontal="center" vertical="center"/>
    </xf>
    <xf numFmtId="181" fontId="5" fillId="4" borderId="1" xfId="1" applyNumberFormat="1" applyFont="1" applyFill="1" applyBorder="1" applyAlignment="1">
      <alignment horizontal="center" vertical="center"/>
    </xf>
    <xf numFmtId="0" fontId="23" fillId="4" borderId="1" xfId="1" applyFont="1" applyFill="1" applyBorder="1" applyAlignment="1">
      <alignment horizontal="center" vertical="center" wrapText="1"/>
    </xf>
    <xf numFmtId="167" fontId="5" fillId="4" borderId="1" xfId="1" applyNumberFormat="1" applyFont="1" applyFill="1" applyBorder="1" applyAlignment="1">
      <alignment horizontal="center" vertical="center" wrapText="1"/>
    </xf>
    <xf numFmtId="167" fontId="5" fillId="4" borderId="1" xfId="1" applyNumberFormat="1" applyFont="1" applyFill="1" applyBorder="1" applyAlignment="1">
      <alignment horizontal="center" vertical="center"/>
    </xf>
    <xf numFmtId="0" fontId="23" fillId="4" borderId="0" xfId="1" applyFont="1" applyFill="1"/>
    <xf numFmtId="171" fontId="6" fillId="2" borderId="0" xfId="1" applyNumberFormat="1" applyFont="1" applyFill="1"/>
    <xf numFmtId="165" fontId="26" fillId="2" borderId="1" xfId="1" applyNumberFormat="1" applyFont="1" applyFill="1" applyBorder="1" applyAlignment="1">
      <alignment vertical="center"/>
    </xf>
    <xf numFmtId="165" fontId="26" fillId="0" borderId="1" xfId="1" applyNumberFormat="1" applyFont="1" applyBorder="1" applyAlignment="1">
      <alignment vertical="center"/>
    </xf>
    <xf numFmtId="165" fontId="28" fillId="2" borderId="8" xfId="1" applyNumberFormat="1" applyFont="1" applyFill="1" applyBorder="1" applyAlignment="1">
      <alignment vertical="center"/>
    </xf>
    <xf numFmtId="0" fontId="28" fillId="2" borderId="0" xfId="1" applyFont="1" applyFill="1" applyAlignment="1">
      <alignment horizontal="center" vertical="center"/>
    </xf>
    <xf numFmtId="0" fontId="29" fillId="2" borderId="0" xfId="1" applyFont="1" applyFill="1"/>
    <xf numFmtId="165" fontId="15" fillId="2" borderId="8" xfId="1" applyNumberFormat="1" applyFont="1" applyFill="1" applyBorder="1" applyAlignment="1">
      <alignment vertical="center"/>
    </xf>
    <xf numFmtId="0" fontId="15" fillId="2" borderId="0" xfId="1" applyFont="1" applyFill="1" applyAlignment="1">
      <alignment horizontal="center" vertical="center"/>
    </xf>
    <xf numFmtId="0" fontId="30" fillId="2" borderId="0" xfId="1" applyFont="1" applyFill="1"/>
    <xf numFmtId="0" fontId="15" fillId="0" borderId="0" xfId="1" applyFont="1" applyAlignment="1">
      <alignment horizontal="center" vertical="center"/>
    </xf>
    <xf numFmtId="0" fontId="30" fillId="0" borderId="0" xfId="1" applyFont="1"/>
    <xf numFmtId="0" fontId="31" fillId="2" borderId="1" xfId="1" applyFont="1" applyFill="1" applyBorder="1" applyAlignment="1">
      <alignment horizontal="center" vertical="center"/>
    </xf>
    <xf numFmtId="165" fontId="31" fillId="2" borderId="1" xfId="1" applyNumberFormat="1" applyFont="1" applyFill="1" applyBorder="1" applyAlignment="1">
      <alignment vertical="center"/>
    </xf>
    <xf numFmtId="166" fontId="31" fillId="2" borderId="1" xfId="1" applyNumberFormat="1" applyFont="1" applyFill="1" applyBorder="1" applyAlignment="1">
      <alignment vertical="center"/>
    </xf>
    <xf numFmtId="165" fontId="32" fillId="2" borderId="1" xfId="1" applyNumberFormat="1" applyFont="1" applyFill="1" applyBorder="1" applyAlignment="1">
      <alignment vertical="center"/>
    </xf>
    <xf numFmtId="166" fontId="32" fillId="2" borderId="1" xfId="1" applyNumberFormat="1" applyFont="1" applyFill="1" applyBorder="1" applyAlignment="1">
      <alignment vertical="center"/>
    </xf>
    <xf numFmtId="0" fontId="31" fillId="2" borderId="1" xfId="1" applyFont="1" applyFill="1" applyBorder="1" applyAlignment="1">
      <alignment horizontal="left" vertical="center" wrapText="1"/>
    </xf>
    <xf numFmtId="0" fontId="31" fillId="2" borderId="1" xfId="1" applyFont="1" applyFill="1" applyBorder="1" applyAlignment="1">
      <alignment horizontal="left" vertical="center"/>
    </xf>
    <xf numFmtId="165" fontId="26" fillId="2" borderId="8" xfId="1" applyNumberFormat="1" applyFont="1" applyFill="1" applyBorder="1" applyAlignment="1">
      <alignment vertical="center"/>
    </xf>
    <xf numFmtId="0" fontId="26" fillId="2" borderId="0" xfId="1" applyFont="1" applyFill="1" applyAlignment="1">
      <alignment horizontal="right" vertical="center"/>
    </xf>
    <xf numFmtId="0" fontId="31" fillId="2" borderId="1" xfId="1" quotePrefix="1" applyFont="1" applyFill="1" applyBorder="1" applyAlignment="1">
      <alignment horizontal="left" vertical="center" wrapText="1"/>
    </xf>
    <xf numFmtId="0" fontId="8" fillId="4" borderId="5" xfId="1" applyFont="1" applyFill="1" applyBorder="1" applyAlignment="1">
      <alignment horizontal="center" vertical="center" wrapText="1"/>
    </xf>
    <xf numFmtId="164" fontId="5" fillId="2" borderId="1" xfId="5" applyFont="1" applyFill="1" applyBorder="1" applyAlignment="1">
      <alignment horizontal="right" vertical="center" wrapText="1"/>
    </xf>
    <xf numFmtId="186" fontId="5" fillId="2" borderId="1" xfId="5" applyNumberFormat="1" applyFont="1" applyFill="1" applyBorder="1" applyAlignment="1">
      <alignment horizontal="right" vertical="center" wrapText="1"/>
    </xf>
    <xf numFmtId="164" fontId="5" fillId="2" borderId="1" xfId="5" applyFont="1" applyFill="1" applyBorder="1" applyAlignment="1">
      <alignment vertical="center" wrapText="1"/>
    </xf>
    <xf numFmtId="188" fontId="4" fillId="2" borderId="1" xfId="5" applyNumberFormat="1" applyFont="1" applyFill="1" applyBorder="1" applyAlignment="1">
      <alignment vertical="center" wrapText="1"/>
    </xf>
    <xf numFmtId="188" fontId="4" fillId="2" borderId="1" xfId="5" applyNumberFormat="1" applyFont="1" applyFill="1" applyBorder="1" applyAlignment="1">
      <alignment horizontal="right" vertical="center" wrapText="1"/>
    </xf>
    <xf numFmtId="0" fontId="34" fillId="2" borderId="1" xfId="1" applyFont="1" applyFill="1" applyBorder="1"/>
    <xf numFmtId="172" fontId="4" fillId="5" borderId="1" xfId="1" applyNumberFormat="1" applyFont="1" applyFill="1" applyBorder="1" applyAlignment="1">
      <alignment horizontal="center" vertical="center"/>
    </xf>
    <xf numFmtId="172" fontId="4" fillId="5" borderId="1" xfId="1" applyNumberFormat="1" applyFont="1" applyFill="1" applyBorder="1" applyAlignment="1">
      <alignment horizontal="right" vertical="center"/>
    </xf>
    <xf numFmtId="171" fontId="4" fillId="5" borderId="1" xfId="1" applyNumberFormat="1" applyFont="1" applyFill="1" applyBorder="1" applyAlignment="1">
      <alignment horizontal="right" vertical="center"/>
    </xf>
    <xf numFmtId="172" fontId="4" fillId="5" borderId="8" xfId="1" applyNumberFormat="1" applyFont="1" applyFill="1" applyBorder="1" applyAlignment="1">
      <alignment horizontal="right" vertical="center"/>
    </xf>
    <xf numFmtId="172" fontId="4" fillId="3" borderId="8" xfId="1" applyNumberFormat="1" applyFont="1" applyFill="1" applyBorder="1" applyAlignment="1">
      <alignment horizontal="right" vertical="center"/>
    </xf>
    <xf numFmtId="172" fontId="4" fillId="5" borderId="8" xfId="1" applyNumberFormat="1" applyFont="1" applyFill="1" applyBorder="1" applyAlignment="1">
      <alignment horizontal="center" vertical="center"/>
    </xf>
    <xf numFmtId="172" fontId="4" fillId="3" borderId="8" xfId="1" applyNumberFormat="1" applyFont="1" applyFill="1" applyBorder="1" applyAlignment="1">
      <alignment horizontal="center" vertical="center"/>
    </xf>
    <xf numFmtId="0" fontId="35" fillId="2" borderId="0" xfId="1" applyFont="1" applyFill="1"/>
    <xf numFmtId="171" fontId="35" fillId="2" borderId="0" xfId="1" applyNumberFormat="1" applyFont="1" applyFill="1"/>
    <xf numFmtId="172" fontId="26" fillId="5" borderId="1" xfId="1" applyNumberFormat="1" applyFont="1" applyFill="1" applyBorder="1" applyAlignment="1">
      <alignment horizontal="left" vertical="center"/>
    </xf>
    <xf numFmtId="172" fontId="7" fillId="3" borderId="8" xfId="1" applyNumberFormat="1" applyFont="1" applyFill="1" applyBorder="1"/>
    <xf numFmtId="0" fontId="26" fillId="5" borderId="1" xfId="1" applyFont="1" applyFill="1" applyBorder="1" applyAlignment="1">
      <alignment horizontal="center" vertical="center"/>
    </xf>
    <xf numFmtId="172" fontId="4" fillId="3" borderId="8" xfId="1" applyNumberFormat="1" applyFont="1" applyFill="1" applyBorder="1"/>
    <xf numFmtId="186" fontId="5" fillId="2" borderId="1" xfId="5" applyNumberFormat="1" applyFont="1" applyFill="1" applyBorder="1" applyAlignment="1">
      <alignment vertical="center" wrapText="1"/>
    </xf>
    <xf numFmtId="189" fontId="5" fillId="2" borderId="1" xfId="5" applyNumberFormat="1" applyFont="1" applyFill="1" applyBorder="1" applyAlignment="1">
      <alignment horizontal="right" vertical="center" wrapText="1"/>
    </xf>
    <xf numFmtId="0" fontId="8" fillId="5" borderId="5" xfId="1" applyFont="1" applyFill="1" applyBorder="1" applyAlignment="1">
      <alignment horizontal="center" vertical="center" wrapText="1"/>
    </xf>
    <xf numFmtId="0" fontId="7" fillId="0" borderId="12" xfId="1" applyFont="1" applyBorder="1" applyAlignment="1">
      <alignment horizontal="center" vertical="center" wrapText="1"/>
    </xf>
    <xf numFmtId="0" fontId="7" fillId="0" borderId="6" xfId="1" applyFont="1" applyBorder="1" applyAlignment="1">
      <alignment horizontal="center" vertical="center" wrapText="1"/>
    </xf>
    <xf numFmtId="172" fontId="8" fillId="5" borderId="1" xfId="1" applyNumberFormat="1" applyFont="1" applyFill="1" applyBorder="1" applyAlignment="1">
      <alignment horizontal="center" vertical="center"/>
    </xf>
    <xf numFmtId="172" fontId="7" fillId="5" borderId="1" xfId="1" applyNumberFormat="1" applyFont="1" applyFill="1" applyBorder="1" applyAlignment="1">
      <alignment horizontal="center" vertical="center" wrapText="1"/>
    </xf>
    <xf numFmtId="0" fontId="7" fillId="0" borderId="1" xfId="1" applyFont="1" applyBorder="1" applyAlignment="1">
      <alignment horizontal="center" vertical="center"/>
    </xf>
    <xf numFmtId="172" fontId="26" fillId="5" borderId="1" xfId="1" applyNumberFormat="1" applyFont="1" applyFill="1" applyBorder="1" applyAlignment="1">
      <alignment horizontal="center" vertical="center"/>
    </xf>
    <xf numFmtId="172" fontId="26" fillId="5" borderId="1" xfId="1" applyNumberFormat="1" applyFont="1" applyFill="1" applyBorder="1" applyAlignment="1">
      <alignment horizontal="right" vertical="center"/>
    </xf>
    <xf numFmtId="169" fontId="26" fillId="5" borderId="1" xfId="1" applyNumberFormat="1" applyFont="1" applyFill="1" applyBorder="1" applyAlignment="1">
      <alignment vertical="center"/>
    </xf>
    <xf numFmtId="165" fontId="26" fillId="5" borderId="1" xfId="1" applyNumberFormat="1" applyFont="1" applyFill="1" applyBorder="1" applyAlignment="1">
      <alignment horizontal="right" vertical="center"/>
    </xf>
    <xf numFmtId="172" fontId="26" fillId="5" borderId="0" xfId="1" applyNumberFormat="1" applyFont="1" applyFill="1"/>
    <xf numFmtId="172" fontId="8" fillId="5" borderId="0" xfId="1" applyNumberFormat="1" applyFont="1" applyFill="1" applyAlignment="1">
      <alignment horizontal="center" vertical="center"/>
    </xf>
    <xf numFmtId="172" fontId="38" fillId="5" borderId="1" xfId="1" applyNumberFormat="1" applyFont="1" applyFill="1" applyBorder="1" applyAlignment="1">
      <alignment horizontal="center" vertical="center"/>
    </xf>
    <xf numFmtId="172" fontId="8" fillId="5" borderId="1" xfId="1" applyNumberFormat="1" applyFont="1" applyFill="1" applyBorder="1" applyAlignment="1">
      <alignment horizontal="right" vertical="center"/>
    </xf>
    <xf numFmtId="169" fontId="8" fillId="5" borderId="1" xfId="1" applyNumberFormat="1" applyFont="1" applyFill="1" applyBorder="1" applyAlignment="1">
      <alignment vertical="center"/>
    </xf>
    <xf numFmtId="172" fontId="8" fillId="5" borderId="0" xfId="1" applyNumberFormat="1" applyFont="1" applyFill="1"/>
    <xf numFmtId="172" fontId="26" fillId="5" borderId="1" xfId="1" applyNumberFormat="1" applyFont="1" applyFill="1" applyBorder="1" applyAlignment="1">
      <alignment vertical="center"/>
    </xf>
    <xf numFmtId="172" fontId="8" fillId="5" borderId="1" xfId="1" applyNumberFormat="1" applyFont="1" applyFill="1" applyBorder="1" applyAlignment="1">
      <alignment vertical="center"/>
    </xf>
    <xf numFmtId="0" fontId="26" fillId="0" borderId="1" xfId="1" applyFont="1" applyBorder="1" applyAlignment="1">
      <alignment horizontal="center" vertical="center"/>
    </xf>
    <xf numFmtId="0" fontId="26" fillId="0" borderId="1" xfId="1" applyFont="1" applyBorder="1" applyAlignment="1">
      <alignment horizontal="left" vertical="center" wrapText="1"/>
    </xf>
    <xf numFmtId="165" fontId="26" fillId="0" borderId="8" xfId="1" applyNumberFormat="1" applyFont="1" applyBorder="1" applyAlignment="1">
      <alignment vertical="center"/>
    </xf>
    <xf numFmtId="0" fontId="26" fillId="0" borderId="0" xfId="1" applyFont="1" applyAlignment="1">
      <alignment horizontal="center" vertical="center"/>
    </xf>
    <xf numFmtId="0" fontId="26" fillId="0" borderId="1" xfId="1" applyFont="1" applyBorder="1" applyAlignment="1">
      <alignment horizontal="left" vertical="center"/>
    </xf>
    <xf numFmtId="182" fontId="26" fillId="0" borderId="1" xfId="1" applyNumberFormat="1" applyFont="1" applyBorder="1" applyAlignment="1">
      <alignment vertical="center"/>
    </xf>
    <xf numFmtId="165" fontId="27" fillId="2" borderId="8" xfId="1" applyNumberFormat="1" applyFont="1" applyFill="1" applyBorder="1" applyAlignment="1">
      <alignment vertical="center"/>
    </xf>
    <xf numFmtId="0" fontId="27" fillId="2" borderId="0" xfId="1" applyFont="1" applyFill="1" applyAlignment="1">
      <alignment horizontal="center" vertical="center"/>
    </xf>
    <xf numFmtId="172" fontId="26" fillId="0" borderId="1" xfId="1" applyNumberFormat="1" applyFont="1" applyBorder="1" applyAlignment="1">
      <alignment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165" fontId="18" fillId="2" borderId="1" xfId="1" applyNumberFormat="1" applyFont="1" applyFill="1" applyBorder="1" applyAlignment="1">
      <alignment vertical="center"/>
    </xf>
    <xf numFmtId="3" fontId="18" fillId="2" borderId="1" xfId="1" applyNumberFormat="1" applyFont="1" applyFill="1" applyBorder="1" applyAlignment="1">
      <alignment vertical="center"/>
    </xf>
    <xf numFmtId="0" fontId="26" fillId="2" borderId="1" xfId="1" applyFont="1" applyFill="1" applyBorder="1" applyAlignment="1">
      <alignment horizontal="center" vertical="center"/>
    </xf>
    <xf numFmtId="0" fontId="26" fillId="2" borderId="1" xfId="1" applyFont="1" applyFill="1" applyBorder="1" applyAlignment="1">
      <alignment horizontal="left" vertical="center"/>
    </xf>
    <xf numFmtId="0" fontId="26" fillId="2" borderId="0" xfId="1" applyFont="1" applyFill="1" applyAlignment="1">
      <alignment horizontal="center" vertical="center"/>
    </xf>
    <xf numFmtId="165" fontId="38" fillId="2" borderId="1" xfId="1" applyNumberFormat="1" applyFont="1" applyFill="1" applyBorder="1" applyAlignment="1">
      <alignment vertical="center"/>
    </xf>
    <xf numFmtId="172" fontId="8" fillId="2" borderId="1" xfId="1" applyNumberFormat="1" applyFont="1" applyFill="1" applyBorder="1" applyAlignment="1">
      <alignment vertical="center"/>
    </xf>
    <xf numFmtId="3" fontId="8" fillId="2" borderId="1" xfId="1" applyNumberFormat="1" applyFont="1" applyFill="1" applyBorder="1" applyAlignment="1">
      <alignment vertical="center"/>
    </xf>
    <xf numFmtId="0" fontId="8" fillId="0" borderId="1" xfId="1" applyFont="1" applyBorder="1" applyAlignment="1">
      <alignment vertical="center"/>
    </xf>
    <xf numFmtId="0" fontId="8" fillId="0" borderId="1" xfId="1" applyFont="1" applyBorder="1" applyAlignment="1">
      <alignment horizontal="right" vertical="center"/>
    </xf>
    <xf numFmtId="0" fontId="27" fillId="2" borderId="1" xfId="1" applyFont="1" applyFill="1" applyBorder="1" applyAlignment="1">
      <alignment horizontal="center" vertical="center"/>
    </xf>
    <xf numFmtId="0" fontId="27" fillId="2" borderId="1" xfId="1" applyFont="1" applyFill="1" applyBorder="1" applyAlignment="1">
      <alignment horizontal="left" vertical="center"/>
    </xf>
    <xf numFmtId="165" fontId="27" fillId="2" borderId="1" xfId="1" applyNumberFormat="1" applyFont="1" applyFill="1" applyBorder="1" applyAlignment="1">
      <alignment vertical="center"/>
    </xf>
    <xf numFmtId="182" fontId="27" fillId="2" borderId="1" xfId="1" applyNumberFormat="1" applyFont="1" applyFill="1" applyBorder="1" applyAlignment="1">
      <alignment vertical="center"/>
    </xf>
    <xf numFmtId="172" fontId="27" fillId="2" borderId="1" xfId="1" applyNumberFormat="1" applyFont="1" applyFill="1" applyBorder="1" applyAlignment="1">
      <alignment vertical="center"/>
    </xf>
    <xf numFmtId="172" fontId="12" fillId="2" borderId="1" xfId="1" applyNumberFormat="1" applyFont="1" applyFill="1" applyBorder="1" applyAlignment="1">
      <alignment vertical="center"/>
    </xf>
    <xf numFmtId="173" fontId="27" fillId="2" borderId="1" xfId="1" applyNumberFormat="1" applyFont="1" applyFill="1" applyBorder="1" applyAlignment="1">
      <alignment vertical="center"/>
    </xf>
    <xf numFmtId="173" fontId="12" fillId="2" borderId="1" xfId="1" applyNumberFormat="1" applyFont="1" applyFill="1" applyBorder="1" applyAlignment="1">
      <alignment vertical="center"/>
    </xf>
    <xf numFmtId="0" fontId="27" fillId="2" borderId="1" xfId="1" applyFont="1" applyFill="1" applyBorder="1" applyAlignment="1">
      <alignment horizontal="left" vertical="center" wrapText="1"/>
    </xf>
    <xf numFmtId="165" fontId="15" fillId="0" borderId="8" xfId="1" applyNumberFormat="1" applyFont="1" applyBorder="1" applyAlignment="1">
      <alignment vertical="center"/>
    </xf>
    <xf numFmtId="172" fontId="26" fillId="2" borderId="1" xfId="1" applyNumberFormat="1" applyFont="1" applyFill="1" applyBorder="1" applyAlignment="1">
      <alignment vertical="center"/>
    </xf>
    <xf numFmtId="165" fontId="7" fillId="0" borderId="1" xfId="1" applyNumberFormat="1" applyFont="1" applyBorder="1" applyAlignment="1">
      <alignment vertical="center"/>
    </xf>
    <xf numFmtId="165" fontId="7" fillId="0" borderId="8" xfId="1" applyNumberFormat="1" applyFont="1" applyBorder="1" applyAlignment="1">
      <alignment vertical="center"/>
    </xf>
    <xf numFmtId="173" fontId="26" fillId="0" borderId="1" xfId="1" applyNumberFormat="1" applyFont="1" applyBorder="1" applyAlignment="1">
      <alignment vertical="center"/>
    </xf>
    <xf numFmtId="2" fontId="26" fillId="0" borderId="1" xfId="1" applyNumberFormat="1" applyFont="1" applyBorder="1" applyAlignment="1">
      <alignment vertical="center"/>
    </xf>
    <xf numFmtId="173" fontId="8" fillId="0" borderId="1" xfId="1" applyNumberFormat="1" applyFont="1" applyBorder="1" applyAlignment="1">
      <alignment vertical="center"/>
    </xf>
    <xf numFmtId="2" fontId="5" fillId="0" borderId="1" xfId="1" applyNumberFormat="1" applyFont="1" applyBorder="1" applyAlignment="1">
      <alignment vertical="center"/>
    </xf>
    <xf numFmtId="182" fontId="8" fillId="2" borderId="1" xfId="1" applyNumberFormat="1" applyFont="1" applyFill="1" applyBorder="1" applyAlignment="1">
      <alignment vertical="center"/>
    </xf>
    <xf numFmtId="182" fontId="7" fillId="2" borderId="1" xfId="1" applyNumberFormat="1" applyFont="1" applyFill="1" applyBorder="1" applyAlignment="1">
      <alignment vertical="center"/>
    </xf>
    <xf numFmtId="172" fontId="7" fillId="2" borderId="1" xfId="1" applyNumberFormat="1" applyFont="1" applyFill="1" applyBorder="1" applyAlignment="1">
      <alignment vertical="center"/>
    </xf>
    <xf numFmtId="172" fontId="7" fillId="0" borderId="1" xfId="1" applyNumberFormat="1" applyFont="1" applyBorder="1" applyAlignment="1">
      <alignment vertical="center"/>
    </xf>
    <xf numFmtId="172" fontId="7" fillId="0" borderId="12" xfId="1" applyNumberFormat="1" applyFont="1" applyBorder="1" applyAlignment="1">
      <alignment vertical="center"/>
    </xf>
    <xf numFmtId="0" fontId="39" fillId="0" borderId="0" xfId="1" applyFont="1" applyAlignment="1">
      <alignment horizontal="center" vertical="center"/>
    </xf>
    <xf numFmtId="0" fontId="40" fillId="4" borderId="5" xfId="1" applyFont="1" applyFill="1" applyBorder="1" applyAlignment="1">
      <alignment horizontal="center" vertical="center" wrapText="1"/>
    </xf>
    <xf numFmtId="0" fontId="40" fillId="0" borderId="1" xfId="1" applyFont="1" applyBorder="1" applyAlignment="1">
      <alignment horizontal="center" vertical="center" wrapText="1"/>
    </xf>
    <xf numFmtId="0" fontId="41" fillId="4" borderId="5" xfId="1" applyFont="1" applyFill="1" applyBorder="1" applyAlignment="1">
      <alignment horizontal="center" vertical="center" wrapText="1"/>
    </xf>
    <xf numFmtId="0" fontId="41" fillId="0" borderId="1" xfId="1" applyFont="1" applyBorder="1" applyAlignment="1">
      <alignment horizontal="center" vertical="center" wrapText="1"/>
    </xf>
    <xf numFmtId="165" fontId="39" fillId="0" borderId="1" xfId="1" applyNumberFormat="1" applyFont="1" applyBorder="1" applyAlignment="1">
      <alignment vertical="center"/>
    </xf>
    <xf numFmtId="165" fontId="39" fillId="2" borderId="1" xfId="1" applyNumberFormat="1" applyFont="1" applyFill="1" applyBorder="1" applyAlignment="1">
      <alignment vertical="center"/>
    </xf>
    <xf numFmtId="172" fontId="39" fillId="2" borderId="1" xfId="1" applyNumberFormat="1" applyFont="1" applyFill="1" applyBorder="1" applyAlignment="1">
      <alignment vertical="center"/>
    </xf>
    <xf numFmtId="165" fontId="36" fillId="2" borderId="1" xfId="1" applyNumberFormat="1" applyFont="1" applyFill="1" applyBorder="1" applyAlignment="1">
      <alignment vertical="center"/>
    </xf>
    <xf numFmtId="165" fontId="41" fillId="0" borderId="1" xfId="1" applyNumberFormat="1" applyFont="1" applyBorder="1" applyAlignment="1">
      <alignment vertical="center"/>
    </xf>
    <xf numFmtId="3" fontId="39" fillId="0" borderId="1" xfId="1" applyNumberFormat="1" applyFont="1" applyBorder="1" applyAlignment="1">
      <alignment vertical="center"/>
    </xf>
    <xf numFmtId="165" fontId="42" fillId="2" borderId="1" xfId="1" applyNumberFormat="1" applyFont="1" applyFill="1" applyBorder="1" applyAlignment="1">
      <alignment vertical="center"/>
    </xf>
    <xf numFmtId="173" fontId="39" fillId="0" borderId="1" xfId="1" applyNumberFormat="1" applyFont="1" applyBorder="1" applyAlignment="1">
      <alignment vertical="center"/>
    </xf>
    <xf numFmtId="172" fontId="37" fillId="2" borderId="1" xfId="1" applyNumberFormat="1" applyFont="1" applyFill="1" applyBorder="1" applyAlignment="1">
      <alignment vertical="center"/>
    </xf>
    <xf numFmtId="173" fontId="37" fillId="2" borderId="1" xfId="1" applyNumberFormat="1" applyFont="1" applyFill="1" applyBorder="1" applyAlignment="1">
      <alignment vertical="center"/>
    </xf>
    <xf numFmtId="172" fontId="41" fillId="2" borderId="1" xfId="1" applyNumberFormat="1" applyFont="1" applyFill="1" applyBorder="1" applyAlignment="1">
      <alignment vertical="center"/>
    </xf>
    <xf numFmtId="165" fontId="41" fillId="2" borderId="1" xfId="1" applyNumberFormat="1" applyFont="1" applyFill="1" applyBorder="1" applyAlignment="1">
      <alignment vertical="center"/>
    </xf>
    <xf numFmtId="3" fontId="39" fillId="2" borderId="1" xfId="1" applyNumberFormat="1" applyFont="1" applyFill="1" applyBorder="1" applyAlignment="1">
      <alignment vertical="center"/>
    </xf>
    <xf numFmtId="165" fontId="40" fillId="2" borderId="1" xfId="1" applyNumberFormat="1" applyFont="1" applyFill="1" applyBorder="1" applyAlignment="1">
      <alignment vertical="center"/>
    </xf>
    <xf numFmtId="172" fontId="39" fillId="0" borderId="1" xfId="1" applyNumberFormat="1" applyFont="1" applyBorder="1" applyAlignment="1">
      <alignment vertical="center"/>
    </xf>
    <xf numFmtId="0" fontId="39" fillId="0" borderId="1" xfId="1" applyFont="1" applyBorder="1" applyAlignment="1">
      <alignment vertical="center"/>
    </xf>
    <xf numFmtId="0" fontId="39" fillId="0" borderId="1" xfId="1" applyFont="1" applyBorder="1" applyAlignment="1">
      <alignment horizontal="right" vertical="center"/>
    </xf>
    <xf numFmtId="165" fontId="39" fillId="2" borderId="1" xfId="1" applyNumberFormat="1" applyFont="1" applyFill="1" applyBorder="1" applyAlignment="1">
      <alignment horizontal="right" vertical="center"/>
    </xf>
    <xf numFmtId="0" fontId="39" fillId="5" borderId="1" xfId="1" applyFont="1" applyFill="1" applyBorder="1" applyAlignment="1">
      <alignment horizontal="right" vertical="center"/>
    </xf>
    <xf numFmtId="0" fontId="41" fillId="5" borderId="1" xfId="1" applyFont="1" applyFill="1" applyBorder="1" applyAlignment="1">
      <alignment horizontal="right" vertical="center"/>
    </xf>
    <xf numFmtId="165" fontId="39" fillId="5" borderId="1" xfId="1" applyNumberFormat="1" applyFont="1" applyFill="1" applyBorder="1" applyAlignment="1">
      <alignment horizontal="right" vertical="center"/>
    </xf>
    <xf numFmtId="0" fontId="39" fillId="5" borderId="0" xfId="1" applyFont="1" applyFill="1"/>
    <xf numFmtId="0" fontId="41" fillId="5" borderId="1" xfId="1" applyFont="1" applyFill="1" applyBorder="1"/>
    <xf numFmtId="0" fontId="39" fillId="5" borderId="1" xfId="1" applyFont="1" applyFill="1" applyBorder="1" applyAlignment="1">
      <alignment vertical="center"/>
    </xf>
    <xf numFmtId="2" fontId="39" fillId="5" borderId="1" xfId="1" applyNumberFormat="1" applyFont="1" applyFill="1" applyBorder="1" applyAlignment="1">
      <alignment horizontal="right" vertical="center"/>
    </xf>
    <xf numFmtId="173" fontId="39" fillId="5" borderId="1" xfId="1" applyNumberFormat="1" applyFont="1" applyFill="1" applyBorder="1" applyAlignment="1">
      <alignment horizontal="right" vertical="center"/>
    </xf>
    <xf numFmtId="171" fontId="39" fillId="5" borderId="1" xfId="1" applyNumberFormat="1" applyFont="1" applyFill="1" applyBorder="1" applyAlignment="1">
      <alignment horizontal="right" vertical="center"/>
    </xf>
    <xf numFmtId="0" fontId="39" fillId="5" borderId="6" xfId="1" applyFont="1" applyFill="1" applyBorder="1" applyAlignment="1">
      <alignment horizontal="right" vertical="center"/>
    </xf>
    <xf numFmtId="0" fontId="39" fillId="4" borderId="0" xfId="1" applyFont="1" applyFill="1"/>
    <xf numFmtId="0" fontId="41" fillId="4" borderId="1" xfId="1" applyFont="1" applyFill="1" applyBorder="1"/>
    <xf numFmtId="0" fontId="39" fillId="4" borderId="1" xfId="1" applyFont="1" applyFill="1" applyBorder="1" applyAlignment="1">
      <alignment vertical="center"/>
    </xf>
    <xf numFmtId="0" fontId="39" fillId="4" borderId="1" xfId="1" applyFont="1" applyFill="1" applyBorder="1" applyAlignment="1">
      <alignment horizontal="right" vertical="center"/>
    </xf>
    <xf numFmtId="2" fontId="39" fillId="4" borderId="1" xfId="1" applyNumberFormat="1" applyFont="1" applyFill="1" applyBorder="1" applyAlignment="1">
      <alignment horizontal="right" vertical="center"/>
    </xf>
    <xf numFmtId="0" fontId="41" fillId="4" borderId="1" xfId="1" applyFont="1" applyFill="1" applyBorder="1" applyAlignment="1">
      <alignment horizontal="right" vertical="center"/>
    </xf>
    <xf numFmtId="173" fontId="39" fillId="4" borderId="1" xfId="1" applyNumberFormat="1" applyFont="1" applyFill="1" applyBorder="1" applyAlignment="1">
      <alignment horizontal="right" vertical="center"/>
    </xf>
    <xf numFmtId="0" fontId="39" fillId="4" borderId="6" xfId="1" applyFont="1" applyFill="1" applyBorder="1" applyAlignment="1">
      <alignment horizontal="right" vertical="center"/>
    </xf>
    <xf numFmtId="0" fontId="40" fillId="5" borderId="5" xfId="1" applyFont="1" applyFill="1" applyBorder="1" applyAlignment="1">
      <alignment horizontal="center" vertical="center" wrapText="1"/>
    </xf>
    <xf numFmtId="0" fontId="40" fillId="2" borderId="1" xfId="1" applyFont="1" applyFill="1" applyBorder="1" applyAlignment="1">
      <alignment horizontal="center" vertical="center" wrapText="1"/>
    </xf>
    <xf numFmtId="0" fontId="8" fillId="4" borderId="0" xfId="1" applyFont="1" applyFill="1"/>
    <xf numFmtId="2" fontId="8" fillId="4" borderId="1" xfId="1" applyNumberFormat="1" applyFont="1" applyFill="1" applyBorder="1" applyAlignment="1">
      <alignment horizontal="right" vertical="center"/>
    </xf>
    <xf numFmtId="2" fontId="8" fillId="5" borderId="1" xfId="1" applyNumberFormat="1" applyFont="1" applyFill="1" applyBorder="1" applyAlignment="1">
      <alignment horizontal="right" vertical="center"/>
    </xf>
    <xf numFmtId="173" fontId="8" fillId="4" borderId="1" xfId="1" applyNumberFormat="1" applyFont="1" applyFill="1" applyBorder="1" applyAlignment="1">
      <alignment horizontal="right" vertical="center"/>
    </xf>
    <xf numFmtId="171" fontId="8" fillId="5" borderId="1" xfId="1" applyNumberFormat="1" applyFont="1" applyFill="1" applyBorder="1" applyAlignment="1">
      <alignment horizontal="right" vertical="center"/>
    </xf>
    <xf numFmtId="173" fontId="8" fillId="5" borderId="1" xfId="1" applyNumberFormat="1" applyFont="1" applyFill="1" applyBorder="1" applyAlignment="1">
      <alignment horizontal="right" vertical="center"/>
    </xf>
    <xf numFmtId="0" fontId="8" fillId="4" borderId="6" xfId="1" applyFont="1" applyFill="1" applyBorder="1" applyAlignment="1">
      <alignment horizontal="right" vertical="center"/>
    </xf>
    <xf numFmtId="165" fontId="26" fillId="2" borderId="1" xfId="1" applyNumberFormat="1" applyFont="1" applyFill="1" applyBorder="1" applyAlignment="1">
      <alignment horizontal="center" vertical="center"/>
    </xf>
    <xf numFmtId="172" fontId="26" fillId="2" borderId="1" xfId="1" applyNumberFormat="1" applyFont="1" applyFill="1" applyBorder="1" applyAlignment="1">
      <alignment horizontal="center" vertical="center"/>
    </xf>
    <xf numFmtId="0" fontId="36" fillId="4" borderId="0" xfId="1" applyFont="1" applyFill="1"/>
    <xf numFmtId="0" fontId="36" fillId="4" borderId="7" xfId="1" applyFont="1" applyFill="1" applyBorder="1"/>
    <xf numFmtId="0" fontId="36" fillId="4" borderId="8" xfId="1" applyFont="1" applyFill="1" applyBorder="1"/>
    <xf numFmtId="0" fontId="36" fillId="4" borderId="9" xfId="1" applyFont="1" applyFill="1" applyBorder="1"/>
    <xf numFmtId="0" fontId="36" fillId="4" borderId="6" xfId="1" applyFont="1" applyFill="1" applyBorder="1"/>
    <xf numFmtId="172" fontId="39" fillId="5" borderId="1" xfId="1" applyNumberFormat="1" applyFont="1" applyFill="1" applyBorder="1" applyAlignment="1">
      <alignment horizontal="center" vertical="center"/>
    </xf>
    <xf numFmtId="172" fontId="39" fillId="5" borderId="0" xfId="1" applyNumberFormat="1" applyFont="1" applyFill="1" applyAlignment="1">
      <alignment horizontal="center" vertical="center"/>
    </xf>
    <xf numFmtId="172" fontId="36" fillId="5" borderId="1" xfId="1" applyNumberFormat="1" applyFont="1" applyFill="1" applyBorder="1" applyAlignment="1">
      <alignment horizontal="center" vertical="center"/>
    </xf>
    <xf numFmtId="172" fontId="39" fillId="5" borderId="1" xfId="1" applyNumberFormat="1" applyFont="1" applyFill="1" applyBorder="1" applyAlignment="1">
      <alignment horizontal="right" vertical="center"/>
    </xf>
    <xf numFmtId="169" fontId="39" fillId="5" borderId="1" xfId="1" applyNumberFormat="1" applyFont="1" applyFill="1" applyBorder="1" applyAlignment="1">
      <alignment vertical="center"/>
    </xf>
    <xf numFmtId="172" fontId="39" fillId="5" borderId="1" xfId="1" applyNumberFormat="1" applyFont="1" applyFill="1" applyBorder="1" applyAlignment="1">
      <alignment vertical="center"/>
    </xf>
    <xf numFmtId="174" fontId="39" fillId="5" borderId="1" xfId="1" applyNumberFormat="1" applyFont="1" applyFill="1" applyBorder="1" applyAlignment="1">
      <alignment horizontal="right" vertical="center"/>
    </xf>
    <xf numFmtId="174" fontId="39" fillId="5" borderId="1" xfId="1" applyNumberFormat="1" applyFont="1" applyFill="1" applyBorder="1" applyAlignment="1">
      <alignment vertical="center"/>
    </xf>
    <xf numFmtId="165" fontId="39" fillId="5" borderId="1" xfId="1" applyNumberFormat="1" applyFont="1" applyFill="1" applyBorder="1" applyAlignment="1">
      <alignment vertical="center"/>
    </xf>
    <xf numFmtId="171" fontId="39" fillId="5" borderId="1" xfId="1" applyNumberFormat="1" applyFont="1" applyFill="1" applyBorder="1" applyAlignment="1">
      <alignment vertical="center"/>
    </xf>
    <xf numFmtId="172" fontId="39" fillId="5" borderId="0" xfId="1" applyNumberFormat="1" applyFont="1" applyFill="1"/>
    <xf numFmtId="165" fontId="26" fillId="5" borderId="1" xfId="1" applyNumberFormat="1" applyFont="1" applyFill="1" applyBorder="1" applyAlignment="1">
      <alignment horizontal="center" vertical="center"/>
    </xf>
    <xf numFmtId="188" fontId="39" fillId="2" borderId="1" xfId="5" applyNumberFormat="1" applyFont="1" applyFill="1" applyBorder="1" applyAlignment="1">
      <alignment horizontal="right" vertical="center" wrapText="1"/>
    </xf>
    <xf numFmtId="188" fontId="39" fillId="2" borderId="1" xfId="5" applyNumberFormat="1" applyFont="1" applyFill="1" applyBorder="1" applyAlignment="1">
      <alignment horizontal="center" vertical="center" wrapText="1"/>
    </xf>
    <xf numFmtId="188" fontId="26" fillId="2" borderId="1" xfId="5" applyNumberFormat="1" applyFont="1" applyFill="1" applyBorder="1" applyAlignment="1">
      <alignment horizontal="center" vertical="center" wrapText="1"/>
    </xf>
    <xf numFmtId="188" fontId="26" fillId="2" borderId="1" xfId="5" applyNumberFormat="1" applyFont="1" applyFill="1" applyBorder="1" applyAlignment="1">
      <alignment horizontal="right" vertical="center" wrapText="1"/>
    </xf>
    <xf numFmtId="164" fontId="26" fillId="2" borderId="1" xfId="5" applyFont="1" applyFill="1" applyBorder="1" applyAlignment="1">
      <alignment vertical="center" wrapText="1"/>
    </xf>
    <xf numFmtId="188" fontId="26" fillId="2" borderId="1" xfId="5" applyNumberFormat="1" applyFont="1" applyFill="1" applyBorder="1" applyAlignment="1">
      <alignment vertical="center" wrapText="1"/>
    </xf>
    <xf numFmtId="177" fontId="26" fillId="5" borderId="1" xfId="1" applyNumberFormat="1" applyFont="1" applyFill="1" applyBorder="1" applyAlignment="1">
      <alignment horizontal="right" vertical="center"/>
    </xf>
    <xf numFmtId="164" fontId="26" fillId="2" borderId="1" xfId="5" applyFont="1" applyFill="1" applyBorder="1" applyAlignment="1">
      <alignment horizontal="right" vertical="center" wrapText="1"/>
    </xf>
    <xf numFmtId="172" fontId="26" fillId="5" borderId="1" xfId="1" applyNumberFormat="1" applyFont="1" applyFill="1" applyBorder="1" applyAlignment="1">
      <alignment horizontal="left" vertical="center" wrapText="1"/>
    </xf>
    <xf numFmtId="172" fontId="26" fillId="5" borderId="1" xfId="1" applyNumberFormat="1" applyFont="1" applyFill="1" applyBorder="1" applyAlignment="1">
      <alignment horizontal="center" vertical="center" wrapText="1"/>
    </xf>
    <xf numFmtId="172" fontId="5" fillId="5" borderId="8" xfId="1" applyNumberFormat="1" applyFont="1" applyFill="1" applyBorder="1" applyAlignment="1">
      <alignment horizontal="center" vertical="center" wrapText="1"/>
    </xf>
    <xf numFmtId="172" fontId="5" fillId="3" borderId="8" xfId="1" applyNumberFormat="1" applyFont="1" applyFill="1" applyBorder="1" applyAlignment="1">
      <alignment horizontal="center" vertical="center" wrapText="1"/>
    </xf>
    <xf numFmtId="188" fontId="9" fillId="2" borderId="1" xfId="5" applyNumberFormat="1" applyFont="1" applyFill="1" applyBorder="1" applyAlignment="1">
      <alignment horizontal="right" vertical="center"/>
    </xf>
    <xf numFmtId="188" fontId="9" fillId="2" borderId="1" xfId="5" applyNumberFormat="1" applyFont="1" applyFill="1" applyBorder="1" applyAlignment="1">
      <alignment horizontal="center" vertical="center"/>
    </xf>
    <xf numFmtId="172" fontId="26" fillId="5" borderId="1" xfId="1" applyNumberFormat="1" applyFont="1" applyFill="1" applyBorder="1"/>
    <xf numFmtId="172" fontId="26" fillId="5" borderId="8" xfId="1" applyNumberFormat="1" applyFont="1" applyFill="1" applyBorder="1" applyAlignment="1">
      <alignment horizontal="right" vertical="center"/>
    </xf>
    <xf numFmtId="172" fontId="26" fillId="3" borderId="8" xfId="1" applyNumberFormat="1" applyFont="1" applyFill="1" applyBorder="1" applyAlignment="1">
      <alignment horizontal="right" vertical="center"/>
    </xf>
    <xf numFmtId="172" fontId="26" fillId="5" borderId="8" xfId="1" applyNumberFormat="1" applyFont="1" applyFill="1" applyBorder="1" applyAlignment="1">
      <alignment horizontal="center" vertical="center"/>
    </xf>
    <xf numFmtId="172" fontId="26" fillId="3" borderId="8" xfId="1" applyNumberFormat="1" applyFont="1" applyFill="1" applyBorder="1" applyAlignment="1">
      <alignment horizontal="center" vertical="center"/>
    </xf>
    <xf numFmtId="172" fontId="26" fillId="5" borderId="8" xfId="1" applyNumberFormat="1" applyFont="1" applyFill="1" applyBorder="1"/>
    <xf numFmtId="172" fontId="26" fillId="3" borderId="8" xfId="1" applyNumberFormat="1" applyFont="1" applyFill="1" applyBorder="1"/>
    <xf numFmtId="165" fontId="26" fillId="5" borderId="1" xfId="1" quotePrefix="1" applyNumberFormat="1" applyFont="1" applyFill="1" applyBorder="1" applyAlignment="1">
      <alignment horizontal="center" vertical="center"/>
    </xf>
    <xf numFmtId="188" fontId="39" fillId="2" borderId="1" xfId="5" applyNumberFormat="1" applyFont="1" applyFill="1" applyBorder="1" applyAlignment="1">
      <alignment horizontal="right" vertical="center"/>
    </xf>
    <xf numFmtId="188" fontId="39" fillId="2" borderId="1" xfId="5" applyNumberFormat="1" applyFont="1" applyFill="1" applyBorder="1" applyAlignment="1">
      <alignment horizontal="center" vertical="center"/>
    </xf>
    <xf numFmtId="188" fontId="26" fillId="2" borderId="1" xfId="5" applyNumberFormat="1" applyFont="1" applyFill="1" applyBorder="1" applyAlignment="1">
      <alignment horizontal="center" vertical="center"/>
    </xf>
    <xf numFmtId="188" fontId="26" fillId="2" borderId="1" xfId="5" applyNumberFormat="1" applyFont="1" applyFill="1" applyBorder="1" applyAlignment="1">
      <alignment horizontal="right" vertical="center"/>
    </xf>
    <xf numFmtId="169" fontId="26" fillId="5" borderId="1" xfId="1" applyNumberFormat="1" applyFont="1" applyFill="1" applyBorder="1" applyAlignment="1">
      <alignment horizontal="right" vertical="center"/>
    </xf>
    <xf numFmtId="188" fontId="26" fillId="2" borderId="1" xfId="5" applyNumberFormat="1" applyFont="1" applyFill="1" applyBorder="1" applyAlignment="1">
      <alignment vertical="center"/>
    </xf>
    <xf numFmtId="188" fontId="39" fillId="2" borderId="1" xfId="5" applyNumberFormat="1" applyFont="1" applyFill="1" applyBorder="1" applyAlignment="1">
      <alignment vertical="center" wrapText="1"/>
    </xf>
    <xf numFmtId="171" fontId="26" fillId="5" borderId="1" xfId="1" applyNumberFormat="1" applyFont="1" applyFill="1" applyBorder="1" applyAlignment="1">
      <alignment vertical="center"/>
    </xf>
    <xf numFmtId="174" fontId="8" fillId="5" borderId="1" xfId="1" applyNumberFormat="1" applyFont="1" applyFill="1" applyBorder="1" applyAlignment="1">
      <alignment vertical="center"/>
    </xf>
    <xf numFmtId="0" fontId="5" fillId="5" borderId="1" xfId="1" applyFont="1" applyFill="1" applyBorder="1" applyAlignment="1">
      <alignment horizontal="left" vertical="center" wrapText="1"/>
    </xf>
    <xf numFmtId="164" fontId="26" fillId="2" borderId="1" xfId="5" applyFont="1" applyFill="1" applyBorder="1" applyAlignment="1">
      <alignment horizontal="center" vertical="center" wrapText="1"/>
    </xf>
    <xf numFmtId="174" fontId="26" fillId="5" borderId="1" xfId="1" applyNumberFormat="1" applyFont="1" applyFill="1" applyBorder="1" applyAlignment="1">
      <alignment horizontal="right" vertical="center"/>
    </xf>
    <xf numFmtId="174" fontId="26" fillId="5" borderId="1" xfId="1" applyNumberFormat="1" applyFont="1" applyFill="1" applyBorder="1" applyAlignment="1">
      <alignment vertical="center"/>
    </xf>
    <xf numFmtId="172" fontId="26" fillId="2" borderId="1" xfId="1" applyNumberFormat="1" applyFont="1" applyFill="1" applyBorder="1" applyAlignment="1">
      <alignment horizontal="left" vertical="center"/>
    </xf>
    <xf numFmtId="172" fontId="26" fillId="2" borderId="1" xfId="1" applyNumberFormat="1" applyFont="1" applyFill="1" applyBorder="1" applyAlignment="1">
      <alignment horizontal="right" vertical="center"/>
    </xf>
    <xf numFmtId="172" fontId="26" fillId="2" borderId="8" xfId="1" applyNumberFormat="1" applyFont="1" applyFill="1" applyBorder="1" applyAlignment="1">
      <alignment horizontal="right" vertical="center"/>
    </xf>
    <xf numFmtId="172" fontId="26" fillId="2" borderId="0" xfId="1" applyNumberFormat="1" applyFont="1" applyFill="1"/>
    <xf numFmtId="165" fontId="26" fillId="5" borderId="1" xfId="1" applyNumberFormat="1" applyFont="1" applyFill="1" applyBorder="1" applyAlignment="1">
      <alignment vertical="center"/>
    </xf>
    <xf numFmtId="186" fontId="26" fillId="2" borderId="1" xfId="5" applyNumberFormat="1" applyFont="1" applyFill="1" applyBorder="1" applyAlignment="1">
      <alignment horizontal="right" vertical="center" wrapText="1"/>
    </xf>
    <xf numFmtId="172" fontId="7" fillId="5" borderId="1" xfId="1" applyNumberFormat="1" applyFont="1" applyFill="1" applyBorder="1" applyAlignment="1">
      <alignment horizontal="right" vertical="center"/>
    </xf>
    <xf numFmtId="172" fontId="41" fillId="5" borderId="1" xfId="1" applyNumberFormat="1" applyFont="1" applyFill="1" applyBorder="1" applyAlignment="1">
      <alignment horizontal="center" vertical="center"/>
    </xf>
    <xf numFmtId="172" fontId="7" fillId="5" borderId="8" xfId="1" applyNumberFormat="1" applyFont="1" applyFill="1" applyBorder="1" applyAlignment="1">
      <alignment horizontal="right" vertical="center"/>
    </xf>
    <xf numFmtId="172" fontId="7" fillId="3" borderId="8" xfId="1" applyNumberFormat="1" applyFont="1" applyFill="1" applyBorder="1" applyAlignment="1">
      <alignment horizontal="right" vertical="center"/>
    </xf>
    <xf numFmtId="172" fontId="7" fillId="5" borderId="8" xfId="1" applyNumberFormat="1" applyFont="1" applyFill="1" applyBorder="1" applyAlignment="1">
      <alignment horizontal="center" vertical="center"/>
    </xf>
    <xf numFmtId="172" fontId="7" fillId="3" borderId="8" xfId="1" applyNumberFormat="1" applyFont="1" applyFill="1" applyBorder="1" applyAlignment="1">
      <alignment horizontal="center" vertical="center"/>
    </xf>
    <xf numFmtId="171" fontId="7" fillId="5" borderId="0" xfId="1" applyNumberFormat="1" applyFont="1" applyFill="1"/>
    <xf numFmtId="172" fontId="41" fillId="5" borderId="1" xfId="1" applyNumberFormat="1" applyFont="1" applyFill="1" applyBorder="1" applyAlignment="1">
      <alignment horizontal="right" vertical="center"/>
    </xf>
    <xf numFmtId="175" fontId="39" fillId="5" borderId="1" xfId="1" applyNumberFormat="1" applyFont="1" applyFill="1" applyBorder="1" applyAlignment="1">
      <alignment vertical="center"/>
    </xf>
    <xf numFmtId="186" fontId="9" fillId="2" borderId="1" xfId="5" applyNumberFormat="1" applyFont="1" applyFill="1" applyBorder="1" applyAlignment="1">
      <alignment horizontal="right" vertical="center" wrapText="1"/>
    </xf>
    <xf numFmtId="186" fontId="9" fillId="2" borderId="1" xfId="5" applyNumberFormat="1" applyFont="1" applyFill="1" applyBorder="1" applyAlignment="1">
      <alignment horizontal="center" vertical="center" wrapText="1"/>
    </xf>
    <xf numFmtId="186" fontId="5" fillId="2" borderId="1" xfId="5" applyNumberFormat="1" applyFont="1" applyFill="1" applyBorder="1" applyAlignment="1">
      <alignment horizontal="center" vertical="center" wrapText="1"/>
    </xf>
    <xf numFmtId="172" fontId="7" fillId="5" borderId="1" xfId="1" applyNumberFormat="1" applyFont="1" applyFill="1" applyBorder="1" applyAlignment="1">
      <alignment vertical="center"/>
    </xf>
    <xf numFmtId="172" fontId="41" fillId="5" borderId="1" xfId="1" applyNumberFormat="1" applyFont="1" applyFill="1" applyBorder="1" applyAlignment="1">
      <alignment vertical="center"/>
    </xf>
    <xf numFmtId="169" fontId="41" fillId="5" borderId="1" xfId="1" applyNumberFormat="1" applyFont="1" applyFill="1" applyBorder="1" applyAlignment="1">
      <alignment vertical="center"/>
    </xf>
    <xf numFmtId="165" fontId="7" fillId="5" borderId="8" xfId="1" applyNumberFormat="1" applyFont="1" applyFill="1" applyBorder="1" applyAlignment="1">
      <alignment horizontal="right" vertical="center"/>
    </xf>
    <xf numFmtId="165" fontId="7" fillId="3" borderId="8" xfId="1" applyNumberFormat="1" applyFont="1" applyFill="1" applyBorder="1" applyAlignment="1">
      <alignment horizontal="right" vertical="center"/>
    </xf>
    <xf numFmtId="172" fontId="7" fillId="5" borderId="8" xfId="1" applyNumberFormat="1" applyFont="1" applyFill="1" applyBorder="1"/>
    <xf numFmtId="172" fontId="7" fillId="5" borderId="1" xfId="1" applyNumberFormat="1" applyFont="1" applyFill="1" applyBorder="1"/>
    <xf numFmtId="172" fontId="7" fillId="2" borderId="1" xfId="1" applyNumberFormat="1" applyFont="1" applyFill="1" applyBorder="1" applyAlignment="1">
      <alignment horizontal="right" vertical="center"/>
    </xf>
    <xf numFmtId="169" fontId="26" fillId="5" borderId="8" xfId="1" applyNumberFormat="1" applyFont="1" applyFill="1" applyBorder="1" applyAlignment="1">
      <alignment vertical="center"/>
    </xf>
    <xf numFmtId="169" fontId="26" fillId="3" borderId="8" xfId="1" applyNumberFormat="1" applyFont="1" applyFill="1" applyBorder="1" applyAlignment="1">
      <alignment vertical="center"/>
    </xf>
    <xf numFmtId="0" fontId="5" fillId="5" borderId="8" xfId="1" applyFont="1" applyFill="1" applyBorder="1" applyAlignment="1">
      <alignment horizontal="right" vertical="center"/>
    </xf>
    <xf numFmtId="0" fontId="5" fillId="3" borderId="8" xfId="1" applyFont="1" applyFill="1" applyBorder="1" applyAlignment="1">
      <alignment horizontal="right" vertical="center"/>
    </xf>
    <xf numFmtId="171" fontId="5" fillId="3" borderId="8" xfId="1" applyNumberFormat="1" applyFont="1" applyFill="1" applyBorder="1" applyAlignment="1">
      <alignment horizontal="right" vertical="center"/>
    </xf>
    <xf numFmtId="2" fontId="5" fillId="5" borderId="8" xfId="1" applyNumberFormat="1" applyFont="1" applyFill="1" applyBorder="1" applyAlignment="1">
      <alignment horizontal="right" vertical="center"/>
    </xf>
    <xf numFmtId="2" fontId="5" fillId="3" borderId="8" xfId="1" applyNumberFormat="1" applyFont="1" applyFill="1" applyBorder="1" applyAlignment="1">
      <alignment horizontal="right" vertical="center"/>
    </xf>
    <xf numFmtId="165" fontId="8" fillId="4" borderId="1" xfId="1" applyNumberFormat="1" applyFont="1" applyFill="1" applyBorder="1" applyAlignment="1">
      <alignment vertical="center"/>
    </xf>
    <xf numFmtId="165" fontId="9" fillId="4" borderId="1" xfId="1" applyNumberFormat="1" applyFont="1" applyFill="1" applyBorder="1" applyAlignment="1">
      <alignment horizontal="right" vertical="center"/>
    </xf>
    <xf numFmtId="0" fontId="5" fillId="5" borderId="1" xfId="1" applyFont="1" applyFill="1" applyBorder="1" applyAlignment="1">
      <alignment horizontal="center" vertical="center"/>
    </xf>
    <xf numFmtId="3" fontId="5" fillId="5" borderId="1" xfId="1" applyNumberFormat="1" applyFont="1" applyFill="1" applyBorder="1" applyAlignment="1">
      <alignment horizontal="right" vertical="center"/>
    </xf>
    <xf numFmtId="0" fontId="5" fillId="5" borderId="1" xfId="1" quotePrefix="1" applyFont="1" applyFill="1" applyBorder="1" applyAlignment="1">
      <alignment horizontal="left" vertical="center" wrapText="1"/>
    </xf>
    <xf numFmtId="0" fontId="5" fillId="5" borderId="1" xfId="1" applyFont="1" applyFill="1" applyBorder="1" applyAlignment="1">
      <alignment horizontal="left" vertical="center"/>
    </xf>
    <xf numFmtId="169" fontId="39" fillId="6" borderId="1" xfId="1" applyNumberFormat="1" applyFont="1" applyFill="1" applyBorder="1" applyAlignment="1">
      <alignment vertical="center"/>
    </xf>
    <xf numFmtId="165" fontId="16" fillId="5" borderId="1" xfId="1" applyNumberFormat="1" applyFont="1" applyFill="1" applyBorder="1" applyAlignment="1">
      <alignment horizontal="center" vertical="center"/>
    </xf>
    <xf numFmtId="172" fontId="16" fillId="5" borderId="1" xfId="1" applyNumberFormat="1" applyFont="1" applyFill="1" applyBorder="1" applyAlignment="1">
      <alignment horizontal="center" vertical="center" wrapText="1"/>
    </xf>
    <xf numFmtId="172" fontId="16" fillId="5" borderId="1" xfId="1" applyNumberFormat="1" applyFont="1" applyFill="1" applyBorder="1" applyAlignment="1">
      <alignment horizontal="center" vertical="center"/>
    </xf>
    <xf numFmtId="172" fontId="43" fillId="5" borderId="1" xfId="1" applyNumberFormat="1" applyFont="1" applyFill="1" applyBorder="1" applyAlignment="1">
      <alignment horizontal="center" vertical="center"/>
    </xf>
    <xf numFmtId="172" fontId="16" fillId="2" borderId="1" xfId="1" applyNumberFormat="1" applyFont="1" applyFill="1" applyBorder="1" applyAlignment="1">
      <alignment horizontal="right" vertical="center"/>
    </xf>
    <xf numFmtId="172" fontId="16" fillId="5" borderId="8" xfId="1" applyNumberFormat="1" applyFont="1" applyFill="1" applyBorder="1" applyAlignment="1">
      <alignment horizontal="right" vertical="center"/>
    </xf>
    <xf numFmtId="172" fontId="16" fillId="3" borderId="8" xfId="1" applyNumberFormat="1" applyFont="1" applyFill="1" applyBorder="1" applyAlignment="1">
      <alignment horizontal="right" vertical="center"/>
    </xf>
    <xf numFmtId="172" fontId="16" fillId="5" borderId="8" xfId="1" applyNumberFormat="1" applyFont="1" applyFill="1" applyBorder="1"/>
    <xf numFmtId="172" fontId="16" fillId="3" borderId="8" xfId="1" applyNumberFormat="1" applyFont="1" applyFill="1" applyBorder="1"/>
    <xf numFmtId="172" fontId="16" fillId="5" borderId="0" xfId="1" applyNumberFormat="1" applyFont="1" applyFill="1"/>
    <xf numFmtId="165" fontId="15" fillId="5" borderId="1" xfId="1" applyNumberFormat="1" applyFont="1" applyFill="1" applyBorder="1" applyAlignment="1">
      <alignment horizontal="center" vertical="center"/>
    </xf>
    <xf numFmtId="172" fontId="15" fillId="5" borderId="1" xfId="1" applyNumberFormat="1" applyFont="1" applyFill="1" applyBorder="1" applyAlignment="1">
      <alignment horizontal="left" vertical="center" wrapText="1"/>
    </xf>
    <xf numFmtId="172" fontId="15" fillId="5" borderId="1" xfId="1" applyNumberFormat="1" applyFont="1" applyFill="1" applyBorder="1" applyAlignment="1">
      <alignment horizontal="center" vertical="center"/>
    </xf>
    <xf numFmtId="165" fontId="15" fillId="5" borderId="1" xfId="1" applyNumberFormat="1" applyFont="1" applyFill="1" applyBorder="1" applyAlignment="1">
      <alignment horizontal="right" vertical="center"/>
    </xf>
    <xf numFmtId="165" fontId="16" fillId="5" borderId="1" xfId="1" applyNumberFormat="1" applyFont="1" applyFill="1" applyBorder="1" applyAlignment="1">
      <alignment horizontal="right" vertical="center"/>
    </xf>
    <xf numFmtId="165" fontId="44" fillId="5" borderId="1" xfId="1" applyNumberFormat="1" applyFont="1" applyFill="1" applyBorder="1" applyAlignment="1">
      <alignment horizontal="right" vertical="center"/>
    </xf>
    <xf numFmtId="172" fontId="15" fillId="2" borderId="1" xfId="1" applyNumberFormat="1" applyFont="1" applyFill="1" applyBorder="1" applyAlignment="1">
      <alignment horizontal="right" vertical="center"/>
    </xf>
    <xf numFmtId="172" fontId="15" fillId="5" borderId="8" xfId="1" applyNumberFormat="1" applyFont="1" applyFill="1" applyBorder="1" applyAlignment="1">
      <alignment horizontal="right" vertical="center"/>
    </xf>
    <xf numFmtId="172" fontId="15" fillId="3" borderId="8" xfId="1" applyNumberFormat="1" applyFont="1" applyFill="1" applyBorder="1" applyAlignment="1">
      <alignment horizontal="right" vertical="center"/>
    </xf>
    <xf numFmtId="172" fontId="15" fillId="5" borderId="8" xfId="1" applyNumberFormat="1" applyFont="1" applyFill="1" applyBorder="1"/>
    <xf numFmtId="172" fontId="15" fillId="5" borderId="0" xfId="1" applyNumberFormat="1" applyFont="1" applyFill="1"/>
    <xf numFmtId="165" fontId="15" fillId="5" borderId="8" xfId="1" applyNumberFormat="1" applyFont="1" applyFill="1" applyBorder="1" applyAlignment="1">
      <alignment horizontal="right" vertical="center"/>
    </xf>
    <xf numFmtId="165" fontId="15" fillId="3" borderId="8" xfId="1" applyNumberFormat="1" applyFont="1" applyFill="1" applyBorder="1" applyAlignment="1">
      <alignment horizontal="right" vertical="center"/>
    </xf>
    <xf numFmtId="186" fontId="15" fillId="2" borderId="1" xfId="5" applyNumberFormat="1" applyFont="1" applyFill="1" applyBorder="1" applyAlignment="1">
      <alignment horizontal="right" vertical="center"/>
    </xf>
    <xf numFmtId="186" fontId="15" fillId="2" borderId="1" xfId="5" applyNumberFormat="1" applyFont="1" applyFill="1" applyBorder="1" applyAlignment="1">
      <alignment vertical="center"/>
    </xf>
    <xf numFmtId="172" fontId="15" fillId="5" borderId="1" xfId="1" applyNumberFormat="1" applyFont="1" applyFill="1" applyBorder="1" applyAlignment="1">
      <alignment horizontal="right" vertical="center"/>
    </xf>
    <xf numFmtId="172" fontId="16" fillId="5" borderId="1" xfId="1" applyNumberFormat="1" applyFont="1" applyFill="1" applyBorder="1" applyAlignment="1">
      <alignment horizontal="right" vertical="center"/>
    </xf>
    <xf numFmtId="172" fontId="44" fillId="5" borderId="1" xfId="1" applyNumberFormat="1" applyFont="1" applyFill="1" applyBorder="1" applyAlignment="1">
      <alignment horizontal="right" vertical="center"/>
    </xf>
    <xf numFmtId="172" fontId="15" fillId="5" borderId="1" xfId="1" applyNumberFormat="1" applyFont="1" applyFill="1" applyBorder="1" applyAlignment="1">
      <alignment horizontal="center" vertical="center" wrapText="1"/>
    </xf>
    <xf numFmtId="172" fontId="15" fillId="5" borderId="9" xfId="1" applyNumberFormat="1" applyFont="1" applyFill="1" applyBorder="1" applyAlignment="1">
      <alignment horizontal="right" vertical="center"/>
    </xf>
    <xf numFmtId="172" fontId="15" fillId="3" borderId="9" xfId="1" applyNumberFormat="1" applyFont="1" applyFill="1" applyBorder="1" applyAlignment="1">
      <alignment horizontal="right" vertical="center"/>
    </xf>
    <xf numFmtId="188" fontId="15" fillId="2" borderId="1" xfId="5" applyNumberFormat="1" applyFont="1" applyFill="1" applyBorder="1" applyAlignment="1">
      <alignment horizontal="right" vertical="center"/>
    </xf>
    <xf numFmtId="188" fontId="15" fillId="2" borderId="1" xfId="5" applyNumberFormat="1" applyFont="1" applyFill="1" applyBorder="1" applyAlignment="1">
      <alignment vertical="center"/>
    </xf>
    <xf numFmtId="0" fontId="4" fillId="4" borderId="0" xfId="1" applyFont="1" applyFill="1"/>
    <xf numFmtId="0" fontId="7" fillId="5" borderId="5" xfId="1" applyFont="1" applyFill="1" applyBorder="1" applyAlignment="1">
      <alignment horizontal="center" vertical="center" wrapText="1"/>
    </xf>
    <xf numFmtId="188" fontId="8" fillId="5" borderId="0" xfId="5" applyNumberFormat="1" applyFont="1" applyFill="1" applyAlignment="1">
      <alignment horizontal="center" vertical="center"/>
    </xf>
    <xf numFmtId="188" fontId="8" fillId="5" borderId="5" xfId="5" applyNumberFormat="1" applyFont="1" applyFill="1" applyBorder="1" applyAlignment="1">
      <alignment horizontal="center" vertical="center" wrapText="1"/>
    </xf>
    <xf numFmtId="188" fontId="8" fillId="5" borderId="1" xfId="5" applyNumberFormat="1" applyFont="1" applyFill="1" applyBorder="1" applyAlignment="1">
      <alignment horizontal="center" vertical="center"/>
    </xf>
    <xf numFmtId="188" fontId="38" fillId="5" borderId="1" xfId="5" applyNumberFormat="1" applyFont="1" applyFill="1" applyBorder="1" applyAlignment="1">
      <alignment horizontal="center" vertical="center"/>
    </xf>
    <xf numFmtId="188" fontId="8" fillId="5" borderId="1" xfId="5" applyNumberFormat="1" applyFont="1" applyFill="1" applyBorder="1" applyAlignment="1">
      <alignment horizontal="right" vertical="center"/>
    </xf>
    <xf numFmtId="188" fontId="7" fillId="2" borderId="1" xfId="5" applyNumberFormat="1" applyFont="1" applyFill="1" applyBorder="1" applyAlignment="1">
      <alignment horizontal="center" vertical="center"/>
    </xf>
    <xf numFmtId="0" fontId="19" fillId="2" borderId="0" xfId="1" applyFont="1" applyFill="1"/>
    <xf numFmtId="188" fontId="41" fillId="5" borderId="1" xfId="5" applyNumberFormat="1" applyFont="1" applyFill="1" applyBorder="1" applyAlignment="1">
      <alignment horizontal="center" vertical="center"/>
    </xf>
    <xf numFmtId="188" fontId="8" fillId="5" borderId="1" xfId="5" applyNumberFormat="1" applyFont="1" applyFill="1" applyBorder="1" applyAlignment="1">
      <alignment vertical="center"/>
    </xf>
    <xf numFmtId="188" fontId="26" fillId="5" borderId="1" xfId="5" applyNumberFormat="1" applyFont="1" applyFill="1" applyBorder="1" applyAlignment="1">
      <alignment vertical="center"/>
    </xf>
    <xf numFmtId="188" fontId="26" fillId="5" borderId="1" xfId="5" applyNumberFormat="1" applyFont="1" applyFill="1" applyBorder="1" applyAlignment="1">
      <alignment horizontal="right" vertical="center"/>
    </xf>
    <xf numFmtId="164" fontId="8" fillId="5" borderId="1" xfId="5" applyFont="1" applyFill="1" applyBorder="1" applyAlignment="1">
      <alignment horizontal="right" vertical="center"/>
    </xf>
    <xf numFmtId="186" fontId="5" fillId="2" borderId="1" xfId="5" applyNumberFormat="1" applyFont="1" applyFill="1" applyBorder="1" applyAlignment="1">
      <alignment horizontal="right" vertical="center"/>
    </xf>
    <xf numFmtId="186" fontId="5" fillId="2" borderId="1" xfId="5" applyNumberFormat="1" applyFont="1" applyFill="1" applyBorder="1" applyAlignment="1">
      <alignment vertical="center"/>
    </xf>
    <xf numFmtId="172" fontId="5" fillId="5" borderId="1" xfId="1" applyNumberFormat="1" applyFont="1" applyFill="1" applyBorder="1" applyAlignment="1">
      <alignment horizontal="center" vertical="center" wrapText="1"/>
    </xf>
    <xf numFmtId="172" fontId="5" fillId="5" borderId="9" xfId="1" applyNumberFormat="1" applyFont="1" applyFill="1" applyBorder="1" applyAlignment="1">
      <alignment horizontal="right" vertical="center"/>
    </xf>
    <xf numFmtId="172" fontId="5" fillId="3" borderId="9" xfId="1" applyNumberFormat="1" applyFont="1" applyFill="1" applyBorder="1" applyAlignment="1">
      <alignment horizontal="right" vertical="center"/>
    </xf>
    <xf numFmtId="188" fontId="8" fillId="5" borderId="0" xfId="5" applyNumberFormat="1" applyFont="1" applyFill="1"/>
    <xf numFmtId="172" fontId="38" fillId="5" borderId="1" xfId="1" applyNumberFormat="1" applyFont="1" applyFill="1" applyBorder="1" applyAlignment="1">
      <alignment horizontal="right" vertical="center"/>
    </xf>
    <xf numFmtId="172" fontId="18" fillId="5" borderId="1" xfId="1" applyNumberFormat="1" applyFont="1" applyFill="1" applyBorder="1" applyAlignment="1">
      <alignment horizontal="left" vertical="center"/>
    </xf>
    <xf numFmtId="172" fontId="45" fillId="5" borderId="1" xfId="1" applyNumberFormat="1" applyFont="1" applyFill="1" applyBorder="1" applyAlignment="1">
      <alignment horizontal="center" vertical="center" wrapText="1"/>
    </xf>
    <xf numFmtId="172" fontId="18" fillId="5" borderId="1" xfId="1" applyNumberFormat="1" applyFont="1" applyFill="1" applyBorder="1" applyAlignment="1">
      <alignment horizontal="center" vertical="center"/>
    </xf>
    <xf numFmtId="0" fontId="8" fillId="2" borderId="1" xfId="1" applyFont="1" applyFill="1" applyBorder="1" applyAlignment="1">
      <alignment horizontal="center" vertical="center" wrapText="1"/>
    </xf>
    <xf numFmtId="171" fontId="26" fillId="2" borderId="1" xfId="1" applyNumberFormat="1" applyFont="1" applyFill="1" applyBorder="1" applyAlignment="1">
      <alignment horizontal="center" vertical="center"/>
    </xf>
    <xf numFmtId="0" fontId="9" fillId="4" borderId="0" xfId="1" applyFont="1" applyFill="1" applyAlignment="1">
      <alignment horizontal="center" vertical="center"/>
    </xf>
    <xf numFmtId="0" fontId="46" fillId="5" borderId="5" xfId="1" applyFont="1" applyFill="1" applyBorder="1" applyAlignment="1">
      <alignment horizontal="center" vertical="center" wrapText="1"/>
    </xf>
    <xf numFmtId="0" fontId="46" fillId="2" borderId="1" xfId="1" applyFont="1" applyFill="1" applyBorder="1" applyAlignment="1">
      <alignment horizontal="center" vertical="center" wrapText="1"/>
    </xf>
    <xf numFmtId="165" fontId="7" fillId="4" borderId="1" xfId="1" applyNumberFormat="1" applyFont="1" applyFill="1" applyBorder="1" applyAlignment="1">
      <alignment horizontal="right" vertical="center" wrapText="1"/>
    </xf>
    <xf numFmtId="165" fontId="47" fillId="4" borderId="1" xfId="1" applyNumberFormat="1" applyFont="1" applyFill="1" applyBorder="1" applyAlignment="1">
      <alignment horizontal="right" vertical="center"/>
    </xf>
    <xf numFmtId="172" fontId="47" fillId="4" borderId="1" xfId="1" applyNumberFormat="1" applyFont="1" applyFill="1" applyBorder="1" applyAlignment="1">
      <alignment horizontal="right" vertical="center"/>
    </xf>
    <xf numFmtId="188" fontId="7" fillId="4" borderId="1" xfId="5" applyNumberFormat="1" applyFont="1" applyFill="1" applyBorder="1" applyAlignment="1">
      <alignment horizontal="right" vertical="center"/>
    </xf>
    <xf numFmtId="165" fontId="5" fillId="4" borderId="1" xfId="1" applyNumberFormat="1" applyFont="1" applyFill="1" applyBorder="1" applyAlignment="1">
      <alignment horizontal="right" vertical="center" wrapText="1"/>
    </xf>
    <xf numFmtId="165" fontId="5" fillId="4" borderId="0" xfId="1" applyNumberFormat="1" applyFont="1" applyFill="1"/>
    <xf numFmtId="0" fontId="4" fillId="4" borderId="1" xfId="1" applyFont="1" applyFill="1" applyBorder="1" applyAlignment="1">
      <alignment horizontal="center" vertical="center"/>
    </xf>
    <xf numFmtId="165" fontId="5" fillId="5" borderId="1" xfId="1" applyNumberFormat="1" applyFont="1" applyFill="1" applyBorder="1" applyAlignment="1">
      <alignment horizontal="right" vertical="center" wrapText="1"/>
    </xf>
    <xf numFmtId="165" fontId="9" fillId="5" borderId="1" xfId="1" applyNumberFormat="1" applyFont="1" applyFill="1" applyBorder="1" applyAlignment="1">
      <alignment horizontal="right" vertical="center"/>
    </xf>
    <xf numFmtId="1" fontId="5" fillId="5" borderId="1" xfId="1" applyNumberFormat="1" applyFont="1" applyFill="1" applyBorder="1" applyAlignment="1">
      <alignment horizontal="right" vertical="center"/>
    </xf>
    <xf numFmtId="169" fontId="5" fillId="4" borderId="1" xfId="1" applyNumberFormat="1" applyFont="1" applyFill="1" applyBorder="1" applyAlignment="1">
      <alignment vertical="center"/>
    </xf>
    <xf numFmtId="172" fontId="5" fillId="4" borderId="1" xfId="1" applyNumberFormat="1" applyFont="1" applyFill="1" applyBorder="1" applyAlignment="1">
      <alignment vertical="center"/>
    </xf>
    <xf numFmtId="0" fontId="7" fillId="4" borderId="1" xfId="1" applyFont="1" applyFill="1" applyBorder="1" applyAlignment="1">
      <alignment horizontal="right" vertical="center"/>
    </xf>
    <xf numFmtId="0" fontId="5" fillId="5" borderId="0" xfId="1" applyFont="1" applyFill="1"/>
    <xf numFmtId="172" fontId="5" fillId="4" borderId="1" xfId="1" applyNumberFormat="1" applyFont="1" applyFill="1" applyBorder="1" applyAlignment="1">
      <alignment horizontal="right" vertical="center"/>
    </xf>
    <xf numFmtId="186" fontId="5" fillId="0" borderId="8" xfId="5" applyNumberFormat="1" applyFont="1" applyFill="1" applyBorder="1" applyAlignment="1">
      <alignment horizontal="right" vertical="center"/>
    </xf>
    <xf numFmtId="186" fontId="5" fillId="2" borderId="8" xfId="5" applyNumberFormat="1" applyFont="1" applyFill="1" applyBorder="1" applyAlignment="1">
      <alignment horizontal="right" vertical="center"/>
    </xf>
    <xf numFmtId="172" fontId="7" fillId="4" borderId="1" xfId="1" applyNumberFormat="1" applyFont="1" applyFill="1" applyBorder="1" applyAlignment="1">
      <alignment horizontal="right" vertical="center"/>
    </xf>
    <xf numFmtId="187" fontId="5" fillId="2" borderId="8" xfId="5" applyNumberFormat="1" applyFont="1" applyFill="1" applyBorder="1" applyAlignment="1">
      <alignment horizontal="right" vertical="center"/>
    </xf>
    <xf numFmtId="186" fontId="5" fillId="0" borderId="1" xfId="5" applyNumberFormat="1" applyFont="1" applyFill="1" applyBorder="1" applyAlignment="1">
      <alignment horizontal="right" vertical="center"/>
    </xf>
    <xf numFmtId="0" fontId="9" fillId="4" borderId="0" xfId="1" applyFont="1" applyFill="1"/>
    <xf numFmtId="0" fontId="7" fillId="4" borderId="5"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9" fillId="5" borderId="0" xfId="1" applyFont="1" applyFill="1" applyAlignment="1">
      <alignment horizontal="center" vertical="center"/>
    </xf>
    <xf numFmtId="0" fontId="25" fillId="4" borderId="0" xfId="1" applyFont="1" applyFill="1" applyAlignment="1">
      <alignment horizontal="center" vertical="center" wrapText="1"/>
    </xf>
    <xf numFmtId="0" fontId="46" fillId="4" borderId="5" xfId="1" applyFont="1" applyFill="1" applyBorder="1" applyAlignment="1">
      <alignment horizontal="center" vertical="center" wrapText="1"/>
    </xf>
    <xf numFmtId="0" fontId="46" fillId="0" borderId="1" xfId="1" applyFont="1" applyBorder="1" applyAlignment="1">
      <alignment horizontal="center" vertical="center" wrapText="1"/>
    </xf>
    <xf numFmtId="2" fontId="47" fillId="5" borderId="1" xfId="1" applyNumberFormat="1" applyFont="1" applyFill="1" applyBorder="1" applyAlignment="1">
      <alignment horizontal="right" vertical="center"/>
    </xf>
    <xf numFmtId="172" fontId="9" fillId="5" borderId="1" xfId="1" applyNumberFormat="1" applyFont="1" applyFill="1" applyBorder="1" applyAlignment="1">
      <alignment horizontal="center" vertical="center"/>
    </xf>
    <xf numFmtId="171" fontId="9" fillId="5" borderId="1" xfId="1" applyNumberFormat="1" applyFont="1" applyFill="1" applyBorder="1" applyAlignment="1">
      <alignment horizontal="center" vertical="center"/>
    </xf>
    <xf numFmtId="173" fontId="9" fillId="5" borderId="1" xfId="1" applyNumberFormat="1" applyFont="1" applyFill="1" applyBorder="1" applyAlignment="1">
      <alignment horizontal="right" vertical="center"/>
    </xf>
    <xf numFmtId="0" fontId="9" fillId="5" borderId="1" xfId="1" applyFont="1" applyFill="1" applyBorder="1" applyAlignment="1">
      <alignment horizontal="right" vertical="center"/>
    </xf>
    <xf numFmtId="0" fontId="47" fillId="5" borderId="1" xfId="1" applyFont="1" applyFill="1" applyBorder="1" applyAlignment="1">
      <alignment horizontal="center" vertical="center"/>
    </xf>
    <xf numFmtId="0" fontId="9" fillId="5" borderId="0" xfId="1" applyFont="1" applyFill="1" applyAlignment="1">
      <alignment horizontal="right" vertical="center"/>
    </xf>
    <xf numFmtId="0" fontId="47" fillId="5" borderId="0" xfId="1" applyFont="1" applyFill="1" applyAlignment="1">
      <alignment horizontal="right" vertical="center"/>
    </xf>
    <xf numFmtId="0" fontId="7" fillId="2" borderId="1" xfId="1" applyFont="1" applyFill="1" applyBorder="1" applyAlignment="1">
      <alignment horizontal="left" vertical="center" wrapText="1"/>
    </xf>
    <xf numFmtId="0" fontId="7" fillId="5" borderId="1" xfId="1" applyFont="1" applyFill="1" applyBorder="1" applyAlignment="1">
      <alignment horizontal="right" vertical="center"/>
    </xf>
    <xf numFmtId="0" fontId="47" fillId="5" borderId="1" xfId="1" applyFont="1" applyFill="1" applyBorder="1" applyAlignment="1">
      <alignment horizontal="right" vertical="center"/>
    </xf>
    <xf numFmtId="0" fontId="7" fillId="2" borderId="1" xfId="1" applyFont="1" applyFill="1" applyBorder="1" applyAlignment="1">
      <alignment horizontal="right" vertical="center"/>
    </xf>
    <xf numFmtId="0" fontId="9" fillId="2" borderId="1" xfId="1" applyFont="1" applyFill="1" applyBorder="1" applyAlignment="1">
      <alignment horizontal="right" vertical="center"/>
    </xf>
    <xf numFmtId="0" fontId="4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173" fontId="7" fillId="2" borderId="1" xfId="1" applyNumberFormat="1" applyFont="1" applyFill="1" applyBorder="1" applyAlignment="1">
      <alignment horizontal="right" vertical="center"/>
    </xf>
    <xf numFmtId="173" fontId="9" fillId="2" borderId="1" xfId="1" applyNumberFormat="1" applyFont="1" applyFill="1" applyBorder="1" applyAlignment="1">
      <alignment horizontal="right" vertical="center"/>
    </xf>
    <xf numFmtId="165" fontId="7" fillId="2" borderId="1" xfId="1" applyNumberFormat="1" applyFont="1" applyFill="1" applyBorder="1" applyAlignment="1">
      <alignment horizontal="right" vertical="center"/>
    </xf>
    <xf numFmtId="165" fontId="9" fillId="2" borderId="1" xfId="1" applyNumberFormat="1" applyFont="1" applyFill="1" applyBorder="1" applyAlignment="1">
      <alignment horizontal="right" vertical="center"/>
    </xf>
    <xf numFmtId="165" fontId="7" fillId="2" borderId="1" xfId="1" applyNumberFormat="1" applyFont="1" applyFill="1" applyBorder="1" applyAlignment="1">
      <alignment horizontal="center" vertical="center"/>
    </xf>
    <xf numFmtId="172" fontId="9" fillId="2" borderId="1" xfId="1" applyNumberFormat="1" applyFont="1" applyFill="1" applyBorder="1" applyAlignment="1">
      <alignment horizontal="right" vertical="center"/>
    </xf>
    <xf numFmtId="173" fontId="5" fillId="2" borderId="1" xfId="1" applyNumberFormat="1" applyFont="1" applyFill="1" applyBorder="1" applyAlignment="1">
      <alignment horizontal="right" vertical="center"/>
    </xf>
    <xf numFmtId="0" fontId="5" fillId="8" borderId="1" xfId="1" applyFont="1" applyFill="1" applyBorder="1" applyAlignment="1">
      <alignment horizontal="center" vertical="center"/>
    </xf>
    <xf numFmtId="0" fontId="5" fillId="8" borderId="1" xfId="1" applyFont="1" applyFill="1" applyBorder="1" applyAlignment="1">
      <alignment horizontal="left" vertical="center" wrapText="1"/>
    </xf>
    <xf numFmtId="0" fontId="5" fillId="8" borderId="1" xfId="1" applyFont="1" applyFill="1" applyBorder="1" applyAlignment="1">
      <alignment horizontal="center" vertical="center" wrapText="1"/>
    </xf>
    <xf numFmtId="165" fontId="5" fillId="8" borderId="1" xfId="1" applyNumberFormat="1" applyFont="1" applyFill="1" applyBorder="1" applyAlignment="1">
      <alignment horizontal="right" vertical="center"/>
    </xf>
    <xf numFmtId="0" fontId="5" fillId="8" borderId="1" xfId="1" applyFont="1" applyFill="1" applyBorder="1" applyAlignment="1">
      <alignment horizontal="right" vertical="center"/>
    </xf>
    <xf numFmtId="0" fontId="7" fillId="8" borderId="1" xfId="1" applyFont="1" applyFill="1" applyBorder="1" applyAlignment="1">
      <alignment horizontal="right" vertical="center"/>
    </xf>
    <xf numFmtId="0" fontId="9" fillId="8" borderId="1" xfId="1" applyFont="1" applyFill="1" applyBorder="1" applyAlignment="1">
      <alignment horizontal="right" vertical="center"/>
    </xf>
    <xf numFmtId="172" fontId="5" fillId="8" borderId="1" xfId="1" applyNumberFormat="1" applyFont="1" applyFill="1" applyBorder="1" applyAlignment="1">
      <alignment horizontal="right" vertical="center"/>
    </xf>
    <xf numFmtId="173" fontId="5" fillId="8" borderId="1" xfId="1" applyNumberFormat="1" applyFont="1" applyFill="1" applyBorder="1" applyAlignment="1">
      <alignment horizontal="right" vertical="center"/>
    </xf>
    <xf numFmtId="173" fontId="7" fillId="8" borderId="1" xfId="1" applyNumberFormat="1" applyFont="1" applyFill="1" applyBorder="1" applyAlignment="1">
      <alignment horizontal="right" vertical="center"/>
    </xf>
    <xf numFmtId="173" fontId="9" fillId="8" borderId="1" xfId="1" applyNumberFormat="1" applyFont="1" applyFill="1" applyBorder="1" applyAlignment="1">
      <alignment horizontal="right" vertical="center"/>
    </xf>
    <xf numFmtId="1" fontId="5" fillId="8" borderId="1" xfId="1" applyNumberFormat="1" applyFont="1" applyFill="1" applyBorder="1" applyAlignment="1">
      <alignment horizontal="right" vertical="center"/>
    </xf>
    <xf numFmtId="1" fontId="9" fillId="2" borderId="1" xfId="1" applyNumberFormat="1" applyFont="1" applyFill="1" applyBorder="1" applyAlignment="1">
      <alignment horizontal="right" vertical="center"/>
    </xf>
    <xf numFmtId="0" fontId="5" fillId="2" borderId="1" xfId="1" quotePrefix="1" applyFont="1" applyFill="1" applyBorder="1" applyAlignment="1">
      <alignment horizontal="left" vertical="center" wrapText="1"/>
    </xf>
    <xf numFmtId="165" fontId="47" fillId="5" borderId="1" xfId="1" applyNumberFormat="1" applyFont="1" applyFill="1" applyBorder="1" applyAlignment="1">
      <alignment vertical="center"/>
    </xf>
    <xf numFmtId="173" fontId="7" fillId="5" borderId="1" xfId="1" applyNumberFormat="1" applyFont="1" applyFill="1" applyBorder="1" applyAlignment="1">
      <alignment horizontal="right" vertical="center"/>
    </xf>
    <xf numFmtId="172" fontId="9" fillId="5" borderId="1" xfId="1" applyNumberFormat="1" applyFont="1" applyFill="1" applyBorder="1" applyAlignment="1">
      <alignment horizontal="right" vertical="center"/>
    </xf>
    <xf numFmtId="9" fontId="5" fillId="5" borderId="1" xfId="1" applyNumberFormat="1" applyFont="1" applyFill="1" applyBorder="1" applyAlignment="1">
      <alignment horizontal="right" vertical="center"/>
    </xf>
    <xf numFmtId="0" fontId="47" fillId="4" borderId="5" xfId="1" applyFont="1" applyFill="1" applyBorder="1" applyAlignment="1">
      <alignment horizontal="center" vertical="center" wrapText="1"/>
    </xf>
    <xf numFmtId="0" fontId="47" fillId="0" borderId="1" xfId="1" applyFont="1" applyBorder="1" applyAlignment="1">
      <alignment horizontal="center" vertical="center" wrapText="1"/>
    </xf>
    <xf numFmtId="165" fontId="7" fillId="4" borderId="1" xfId="1" applyNumberFormat="1" applyFont="1" applyFill="1" applyBorder="1" applyAlignment="1">
      <alignment vertical="center"/>
    </xf>
    <xf numFmtId="165" fontId="9" fillId="4" borderId="1" xfId="1" applyNumberFormat="1" applyFont="1" applyFill="1" applyBorder="1" applyAlignment="1">
      <alignment vertical="center"/>
    </xf>
    <xf numFmtId="165" fontId="9" fillId="5" borderId="1" xfId="1" applyNumberFormat="1" applyFont="1" applyFill="1" applyBorder="1" applyAlignment="1">
      <alignment vertical="center"/>
    </xf>
    <xf numFmtId="165" fontId="5" fillId="4" borderId="7" xfId="1" applyNumberFormat="1" applyFont="1" applyFill="1" applyBorder="1" applyAlignment="1">
      <alignment vertical="center"/>
    </xf>
    <xf numFmtId="165" fontId="5" fillId="4" borderId="0" xfId="1" applyNumberFormat="1" applyFont="1" applyFill="1" applyAlignment="1">
      <alignment horizontal="center" vertical="center"/>
    </xf>
    <xf numFmtId="165" fontId="7" fillId="5" borderId="1" xfId="1" applyNumberFormat="1" applyFont="1" applyFill="1" applyBorder="1" applyAlignment="1">
      <alignment vertical="center"/>
    </xf>
    <xf numFmtId="165" fontId="7" fillId="5" borderId="8" xfId="1" applyNumberFormat="1" applyFont="1" applyFill="1" applyBorder="1" applyAlignment="1">
      <alignment vertical="center"/>
    </xf>
    <xf numFmtId="165" fontId="7" fillId="5" borderId="0" xfId="1" applyNumberFormat="1" applyFont="1" applyFill="1" applyAlignment="1">
      <alignment horizontal="center" vertical="center"/>
    </xf>
    <xf numFmtId="165" fontId="5" fillId="4" borderId="8" xfId="1" applyNumberFormat="1" applyFont="1" applyFill="1" applyBorder="1" applyAlignment="1">
      <alignment vertical="center"/>
    </xf>
    <xf numFmtId="0" fontId="5" fillId="6" borderId="1" xfId="1" applyFont="1" applyFill="1" applyBorder="1" applyAlignment="1">
      <alignment horizontal="center" vertical="center"/>
    </xf>
    <xf numFmtId="0" fontId="5" fillId="6" borderId="1" xfId="1" applyFont="1" applyFill="1" applyBorder="1" applyAlignment="1">
      <alignment horizontal="left" vertical="center"/>
    </xf>
    <xf numFmtId="165" fontId="5" fillId="6" borderId="1" xfId="1" applyNumberFormat="1" applyFont="1" applyFill="1" applyBorder="1" applyAlignment="1">
      <alignment vertical="center"/>
    </xf>
    <xf numFmtId="165" fontId="7" fillId="6" borderId="1" xfId="1" applyNumberFormat="1" applyFont="1" applyFill="1" applyBorder="1" applyAlignment="1">
      <alignment vertical="center"/>
    </xf>
    <xf numFmtId="165" fontId="9" fillId="6" borderId="1" xfId="1" applyNumberFormat="1" applyFont="1" applyFill="1" applyBorder="1" applyAlignment="1">
      <alignment vertical="center"/>
    </xf>
    <xf numFmtId="165" fontId="5" fillId="6" borderId="8" xfId="1" applyNumberFormat="1" applyFont="1" applyFill="1" applyBorder="1" applyAlignment="1">
      <alignment vertical="center"/>
    </xf>
    <xf numFmtId="165" fontId="5" fillId="6" borderId="0" xfId="1" applyNumberFormat="1" applyFont="1" applyFill="1"/>
    <xf numFmtId="0" fontId="6" fillId="6" borderId="0" xfId="1" applyFont="1" applyFill="1"/>
    <xf numFmtId="172" fontId="5" fillId="6" borderId="1" xfId="1" applyNumberFormat="1" applyFont="1" applyFill="1" applyBorder="1" applyAlignment="1">
      <alignment vertical="center"/>
    </xf>
    <xf numFmtId="0" fontId="6" fillId="8" borderId="0" xfId="1" applyFont="1" applyFill="1"/>
    <xf numFmtId="171" fontId="5" fillId="4" borderId="1" xfId="1" applyNumberFormat="1" applyFont="1" applyFill="1" applyBorder="1" applyAlignment="1">
      <alignment vertical="center"/>
    </xf>
    <xf numFmtId="171" fontId="7" fillId="4" borderId="1" xfId="1" applyNumberFormat="1" applyFont="1" applyFill="1" applyBorder="1" applyAlignment="1">
      <alignment vertical="center"/>
    </xf>
    <xf numFmtId="171" fontId="9" fillId="4" borderId="1" xfId="1" applyNumberFormat="1" applyFont="1" applyFill="1" applyBorder="1" applyAlignment="1">
      <alignment vertical="center"/>
    </xf>
    <xf numFmtId="172" fontId="9" fillId="4" borderId="1" xfId="1" applyNumberFormat="1" applyFont="1" applyFill="1" applyBorder="1" applyAlignment="1">
      <alignment vertical="center"/>
    </xf>
    <xf numFmtId="172" fontId="5" fillId="4" borderId="8" xfId="1" applyNumberFormat="1" applyFont="1" applyFill="1" applyBorder="1" applyAlignment="1">
      <alignment vertical="center"/>
    </xf>
    <xf numFmtId="171" fontId="5" fillId="4" borderId="8" xfId="1" applyNumberFormat="1" applyFont="1" applyFill="1" applyBorder="1" applyAlignment="1">
      <alignment vertical="center"/>
    </xf>
    <xf numFmtId="2" fontId="5" fillId="5" borderId="1" xfId="1" applyNumberFormat="1" applyFont="1" applyFill="1" applyBorder="1" applyAlignment="1">
      <alignment vertical="center"/>
    </xf>
    <xf numFmtId="171" fontId="7" fillId="5" borderId="1" xfId="1" applyNumberFormat="1" applyFont="1" applyFill="1" applyBorder="1" applyAlignment="1">
      <alignment vertical="center"/>
    </xf>
    <xf numFmtId="171" fontId="9" fillId="5" borderId="1" xfId="1" applyNumberFormat="1" applyFont="1" applyFill="1" applyBorder="1" applyAlignment="1">
      <alignment vertical="center"/>
    </xf>
    <xf numFmtId="172" fontId="9" fillId="5" borderId="1" xfId="1" applyNumberFormat="1" applyFont="1" applyFill="1" applyBorder="1" applyAlignment="1">
      <alignment vertical="center"/>
    </xf>
    <xf numFmtId="165" fontId="9" fillId="0" borderId="1" xfId="1" applyNumberFormat="1" applyFont="1" applyBorder="1" applyAlignment="1">
      <alignment vertical="center"/>
    </xf>
    <xf numFmtId="172" fontId="5" fillId="4" borderId="1" xfId="1" applyNumberFormat="1" applyFont="1" applyFill="1" applyBorder="1" applyAlignment="1">
      <alignment vertical="center" wrapText="1"/>
    </xf>
    <xf numFmtId="171" fontId="5" fillId="4" borderId="1" xfId="1" applyNumberFormat="1" applyFont="1" applyFill="1" applyBorder="1" applyAlignment="1">
      <alignment vertical="center" wrapText="1"/>
    </xf>
    <xf numFmtId="172" fontId="5" fillId="5" borderId="1" xfId="1" applyNumberFormat="1" applyFont="1" applyFill="1" applyBorder="1" applyAlignment="1">
      <alignment vertical="center" wrapText="1"/>
    </xf>
    <xf numFmtId="171" fontId="5" fillId="5" borderId="1" xfId="1" applyNumberFormat="1" applyFont="1" applyFill="1" applyBorder="1" applyAlignment="1">
      <alignment vertical="center" wrapText="1"/>
    </xf>
    <xf numFmtId="171" fontId="7" fillId="5" borderId="1" xfId="1" applyNumberFormat="1" applyFont="1" applyFill="1" applyBorder="1" applyAlignment="1">
      <alignment vertical="center" wrapText="1"/>
    </xf>
    <xf numFmtId="171" fontId="9" fillId="5" borderId="1" xfId="1" applyNumberFormat="1" applyFont="1" applyFill="1" applyBorder="1" applyAlignment="1">
      <alignment vertical="center" wrapText="1"/>
    </xf>
    <xf numFmtId="165" fontId="47" fillId="4" borderId="1" xfId="1" applyNumberFormat="1" applyFont="1" applyFill="1" applyBorder="1" applyAlignment="1">
      <alignment vertical="center"/>
    </xf>
    <xf numFmtId="165" fontId="7" fillId="4" borderId="8" xfId="1" applyNumberFormat="1" applyFont="1" applyFill="1" applyBorder="1" applyAlignment="1">
      <alignment vertical="center"/>
    </xf>
    <xf numFmtId="0" fontId="5" fillId="6" borderId="1" xfId="1" applyFont="1" applyFill="1" applyBorder="1" applyAlignment="1">
      <alignment horizontal="left" vertical="center" wrapText="1"/>
    </xf>
    <xf numFmtId="172" fontId="7" fillId="6" borderId="1" xfId="1" applyNumberFormat="1" applyFont="1" applyFill="1" applyBorder="1" applyAlignment="1">
      <alignment vertical="center"/>
    </xf>
    <xf numFmtId="172" fontId="9" fillId="6" borderId="1" xfId="1" applyNumberFormat="1" applyFont="1" applyFill="1" applyBorder="1" applyAlignment="1">
      <alignment vertical="center"/>
    </xf>
    <xf numFmtId="172" fontId="7" fillId="4" borderId="1" xfId="1" applyNumberFormat="1" applyFont="1" applyFill="1" applyBorder="1" applyAlignment="1">
      <alignment vertical="center"/>
    </xf>
    <xf numFmtId="173" fontId="5" fillId="4" borderId="1" xfId="1" applyNumberFormat="1" applyFont="1" applyFill="1" applyBorder="1" applyAlignment="1">
      <alignment horizontal="right" vertical="center" wrapText="1"/>
    </xf>
    <xf numFmtId="0" fontId="5" fillId="6" borderId="1" xfId="1" quotePrefix="1" applyFont="1" applyFill="1" applyBorder="1" applyAlignment="1">
      <alignment horizontal="left" vertical="center" wrapText="1"/>
    </xf>
    <xf numFmtId="165" fontId="5" fillId="6" borderId="9" xfId="1" applyNumberFormat="1" applyFont="1" applyFill="1" applyBorder="1" applyAlignment="1">
      <alignment vertical="center"/>
    </xf>
    <xf numFmtId="2" fontId="9" fillId="4" borderId="0" xfId="1" applyNumberFormat="1" applyFont="1" applyFill="1"/>
    <xf numFmtId="0" fontId="25" fillId="4" borderId="11" xfId="1" applyFont="1" applyFill="1" applyBorder="1" applyAlignment="1">
      <alignment horizontal="center" vertical="center"/>
    </xf>
    <xf numFmtId="0" fontId="5" fillId="5" borderId="1" xfId="1" applyFont="1" applyFill="1" applyBorder="1"/>
    <xf numFmtId="186" fontId="7" fillId="2" borderId="6" xfId="5" applyNumberFormat="1" applyFont="1" applyFill="1" applyBorder="1" applyAlignment="1">
      <alignment horizontal="center" vertical="center" wrapText="1"/>
    </xf>
    <xf numFmtId="186" fontId="47" fillId="5" borderId="5" xfId="5" applyNumberFormat="1" applyFont="1" applyFill="1" applyBorder="1" applyAlignment="1">
      <alignment horizontal="center" vertical="center" wrapText="1"/>
    </xf>
    <xf numFmtId="186" fontId="47" fillId="2" borderId="1" xfId="5" applyNumberFormat="1" applyFont="1" applyFill="1" applyBorder="1" applyAlignment="1">
      <alignment horizontal="center" vertical="center" wrapText="1"/>
    </xf>
    <xf numFmtId="186" fontId="7" fillId="2" borderId="1" xfId="5" applyNumberFormat="1" applyFont="1" applyFill="1" applyBorder="1" applyAlignment="1">
      <alignment horizontal="center" vertical="center" wrapText="1"/>
    </xf>
    <xf numFmtId="0" fontId="49" fillId="5" borderId="5" xfId="1" applyFont="1" applyFill="1" applyBorder="1" applyAlignment="1">
      <alignment horizontal="center" vertical="center" wrapText="1"/>
    </xf>
    <xf numFmtId="188" fontId="47" fillId="5" borderId="5" xfId="1" applyNumberFormat="1" applyFont="1" applyFill="1" applyBorder="1" applyAlignment="1">
      <alignment horizontal="center" vertical="center" wrapText="1"/>
    </xf>
    <xf numFmtId="188" fontId="47" fillId="2" borderId="1" xfId="1" applyNumberFormat="1" applyFont="1" applyFill="1" applyBorder="1" applyAlignment="1">
      <alignment horizontal="center" vertical="center" wrapText="1"/>
    </xf>
    <xf numFmtId="0" fontId="47" fillId="2" borderId="1" xfId="1" applyFont="1" applyFill="1" applyBorder="1" applyAlignment="1">
      <alignment horizontal="center" vertical="center" wrapText="1"/>
    </xf>
    <xf numFmtId="0" fontId="9" fillId="4" borderId="1" xfId="1" applyFont="1" applyFill="1" applyBorder="1" applyAlignment="1">
      <alignment horizontal="right" vertical="center"/>
    </xf>
    <xf numFmtId="173" fontId="5" fillId="5" borderId="1" xfId="1" applyNumberFormat="1" applyFont="1" applyFill="1" applyBorder="1" applyAlignment="1">
      <alignment vertical="center"/>
    </xf>
    <xf numFmtId="186" fontId="7" fillId="4" borderId="1" xfId="5" applyNumberFormat="1" applyFont="1" applyFill="1" applyBorder="1" applyAlignment="1">
      <alignment horizontal="right" vertical="center"/>
    </xf>
    <xf numFmtId="186" fontId="9" fillId="4" borderId="1" xfId="5" applyNumberFormat="1" applyFont="1" applyFill="1" applyBorder="1" applyAlignment="1">
      <alignment horizontal="right" vertical="center"/>
    </xf>
    <xf numFmtId="1" fontId="7" fillId="4" borderId="1" xfId="1" applyNumberFormat="1" applyFont="1" applyFill="1" applyBorder="1" applyAlignment="1">
      <alignment horizontal="right" vertical="center"/>
    </xf>
    <xf numFmtId="1" fontId="9" fillId="4" borderId="1" xfId="1" applyNumberFormat="1" applyFont="1" applyFill="1" applyBorder="1" applyAlignment="1">
      <alignment horizontal="right" vertical="center"/>
    </xf>
    <xf numFmtId="175" fontId="5" fillId="4" borderId="1" xfId="1" applyNumberFormat="1" applyFont="1" applyFill="1" applyBorder="1" applyAlignment="1">
      <alignment horizontal="right" vertical="center"/>
    </xf>
    <xf numFmtId="173" fontId="9" fillId="4" borderId="1" xfId="1" quotePrefix="1" applyNumberFormat="1" applyFont="1" applyFill="1" applyBorder="1" applyAlignment="1">
      <alignment horizontal="right" vertical="center"/>
    </xf>
    <xf numFmtId="186" fontId="9" fillId="5" borderId="5" xfId="5" applyNumberFormat="1" applyFont="1" applyFill="1" applyBorder="1" applyAlignment="1">
      <alignment horizontal="center" vertical="center" wrapText="1"/>
    </xf>
    <xf numFmtId="0" fontId="5" fillId="4" borderId="1" xfId="1" quotePrefix="1" applyFont="1" applyFill="1" applyBorder="1" applyAlignment="1">
      <alignment horizontal="left" vertical="center" wrapText="1"/>
    </xf>
    <xf numFmtId="173" fontId="9" fillId="4" borderId="1" xfId="1" applyNumberFormat="1" applyFont="1" applyFill="1" applyBorder="1" applyAlignment="1">
      <alignment horizontal="right" vertical="center"/>
    </xf>
    <xf numFmtId="172" fontId="5" fillId="4" borderId="1" xfId="1" applyNumberFormat="1" applyFont="1" applyFill="1" applyBorder="1" applyAlignment="1">
      <alignment horizontal="center" vertical="center" wrapText="1"/>
    </xf>
    <xf numFmtId="168" fontId="5" fillId="4" borderId="1" xfId="1" applyNumberFormat="1" applyFont="1" applyFill="1" applyBorder="1" applyAlignment="1">
      <alignment vertical="center" wrapText="1"/>
    </xf>
    <xf numFmtId="168" fontId="9" fillId="4" borderId="1" xfId="1" applyNumberFormat="1" applyFont="1" applyFill="1" applyBorder="1" applyAlignment="1">
      <alignment vertical="center" wrapText="1"/>
    </xf>
    <xf numFmtId="2" fontId="9" fillId="4" borderId="1" xfId="1" applyNumberFormat="1" applyFont="1" applyFill="1" applyBorder="1" applyAlignment="1">
      <alignment horizontal="right" vertical="center"/>
    </xf>
    <xf numFmtId="0" fontId="50" fillId="4" borderId="0" xfId="1" applyFont="1" applyFill="1"/>
    <xf numFmtId="0" fontId="4" fillId="5" borderId="0" xfId="1" applyFont="1" applyFill="1" applyAlignment="1">
      <alignment horizontal="center" vertical="center"/>
    </xf>
    <xf numFmtId="0" fontId="4" fillId="2" borderId="0" xfId="1" applyFont="1" applyFill="1" applyAlignment="1">
      <alignment horizontal="center" vertical="center"/>
    </xf>
    <xf numFmtId="0" fontId="25" fillId="2" borderId="0" xfId="1" applyFont="1" applyFill="1" applyAlignment="1">
      <alignment horizontal="center" vertical="center"/>
    </xf>
    <xf numFmtId="0" fontId="25" fillId="5" borderId="0" xfId="1" applyFont="1" applyFill="1" applyAlignment="1">
      <alignment horizontal="center" vertical="center"/>
    </xf>
    <xf numFmtId="0" fontId="7" fillId="5" borderId="0" xfId="1" applyFont="1" applyFill="1" applyAlignment="1">
      <alignment vertical="center" wrapText="1"/>
    </xf>
    <xf numFmtId="0" fontId="5" fillId="5" borderId="0" xfId="1" applyFont="1" applyFill="1" applyAlignment="1">
      <alignment vertical="center" wrapText="1"/>
    </xf>
    <xf numFmtId="0" fontId="4" fillId="5" borderId="11" xfId="1" applyFont="1" applyFill="1" applyBorder="1" applyAlignment="1">
      <alignment horizontal="center" vertical="center"/>
    </xf>
    <xf numFmtId="0" fontId="4" fillId="2" borderId="11" xfId="1" applyFont="1" applyFill="1" applyBorder="1" applyAlignment="1">
      <alignment horizontal="center" vertical="center"/>
    </xf>
    <xf numFmtId="0" fontId="17" fillId="2" borderId="11" xfId="1" applyFont="1" applyFill="1" applyBorder="1" applyAlignment="1">
      <alignment horizontal="center" vertical="center"/>
    </xf>
    <xf numFmtId="0" fontId="25" fillId="2" borderId="11" xfId="1" applyFont="1" applyFill="1" applyBorder="1" applyAlignment="1">
      <alignment horizontal="center" vertical="center"/>
    </xf>
    <xf numFmtId="0" fontId="25" fillId="5" borderId="11" xfId="1" applyFont="1" applyFill="1" applyBorder="1" applyAlignment="1">
      <alignment horizontal="center" vertical="center"/>
    </xf>
    <xf numFmtId="0" fontId="7" fillId="5" borderId="0" xfId="1" applyFont="1" applyFill="1" applyAlignment="1">
      <alignment horizontal="center" vertical="center"/>
    </xf>
    <xf numFmtId="0" fontId="47" fillId="2" borderId="1" xfId="1" applyFont="1" applyFill="1" applyBorder="1" applyAlignment="1">
      <alignment horizontal="center" vertical="center"/>
    </xf>
    <xf numFmtId="0" fontId="9" fillId="5" borderId="1" xfId="1" applyFont="1" applyFill="1" applyBorder="1" applyAlignment="1">
      <alignment horizontal="center" vertical="center"/>
    </xf>
    <xf numFmtId="0" fontId="7" fillId="5" borderId="13" xfId="1" applyFont="1" applyFill="1" applyBorder="1" applyAlignment="1">
      <alignment horizontal="center" vertical="center"/>
    </xf>
    <xf numFmtId="177" fontId="7" fillId="5" borderId="1" xfId="1" applyNumberFormat="1" applyFont="1" applyFill="1" applyBorder="1" applyAlignment="1">
      <alignment horizontal="center" vertical="center"/>
    </xf>
    <xf numFmtId="171" fontId="7" fillId="2" borderId="1" xfId="1" applyNumberFormat="1" applyFont="1" applyFill="1" applyBorder="1" applyAlignment="1">
      <alignment horizontal="center" vertical="center"/>
    </xf>
    <xf numFmtId="171" fontId="47" fillId="2" borderId="1" xfId="1" applyNumberFormat="1" applyFont="1" applyFill="1" applyBorder="1" applyAlignment="1">
      <alignment horizontal="center" vertical="center"/>
    </xf>
    <xf numFmtId="165" fontId="47" fillId="5" borderId="1" xfId="1" applyNumberFormat="1" applyFont="1" applyFill="1" applyBorder="1" applyAlignment="1">
      <alignment horizontal="center" vertical="center"/>
    </xf>
    <xf numFmtId="165" fontId="9" fillId="5" borderId="1" xfId="1" applyNumberFormat="1" applyFont="1" applyFill="1" applyBorder="1" applyAlignment="1">
      <alignment horizontal="center" vertical="center"/>
    </xf>
    <xf numFmtId="165" fontId="7" fillId="5" borderId="8" xfId="1" applyNumberFormat="1" applyFont="1" applyFill="1" applyBorder="1" applyAlignment="1">
      <alignment horizontal="center" vertical="center"/>
    </xf>
    <xf numFmtId="165" fontId="9" fillId="2" borderId="1" xfId="1" applyNumberFormat="1" applyFont="1" applyFill="1" applyBorder="1" applyAlignment="1">
      <alignment horizontal="center" vertical="center"/>
    </xf>
    <xf numFmtId="1" fontId="5" fillId="5" borderId="8" xfId="1" applyNumberFormat="1" applyFont="1" applyFill="1" applyBorder="1" applyAlignment="1">
      <alignment horizontal="center" vertical="center"/>
    </xf>
    <xf numFmtId="2" fontId="5" fillId="5" borderId="0" xfId="1" applyNumberFormat="1" applyFont="1" applyFill="1" applyAlignment="1">
      <alignment horizontal="center" vertical="center"/>
    </xf>
    <xf numFmtId="169" fontId="5" fillId="5" borderId="1" xfId="1" applyNumberFormat="1" applyFont="1" applyFill="1" applyBorder="1" applyAlignment="1">
      <alignment horizontal="center" vertical="center"/>
    </xf>
    <xf numFmtId="171" fontId="5" fillId="2" borderId="1" xfId="1" applyNumberFormat="1" applyFont="1" applyFill="1" applyBorder="1" applyAlignment="1">
      <alignment horizontal="center" vertical="center"/>
    </xf>
    <xf numFmtId="171" fontId="9" fillId="2" borderId="1" xfId="1" applyNumberFormat="1" applyFont="1" applyFill="1" applyBorder="1" applyAlignment="1">
      <alignment horizontal="center" vertical="center"/>
    </xf>
    <xf numFmtId="191" fontId="5" fillId="5" borderId="0" xfId="1" applyNumberFormat="1" applyFont="1" applyFill="1" applyAlignment="1">
      <alignment horizontal="center" vertical="center"/>
    </xf>
    <xf numFmtId="1" fontId="5" fillId="5" borderId="0" xfId="1" applyNumberFormat="1" applyFont="1" applyFill="1" applyAlignment="1">
      <alignment horizontal="right" vertical="center"/>
    </xf>
    <xf numFmtId="174" fontId="5" fillId="5" borderId="8" xfId="1" applyNumberFormat="1" applyFont="1" applyFill="1" applyBorder="1" applyAlignment="1">
      <alignment horizontal="center" vertical="center"/>
    </xf>
    <xf numFmtId="172" fontId="5" fillId="2" borderId="1" xfId="1" applyNumberFormat="1" applyFont="1" applyFill="1" applyBorder="1" applyAlignment="1">
      <alignment horizontal="left" vertical="center"/>
    </xf>
    <xf numFmtId="169" fontId="5" fillId="2" borderId="1" xfId="1" applyNumberFormat="1" applyFont="1" applyFill="1" applyBorder="1" applyAlignment="1">
      <alignment horizontal="center" vertical="center"/>
    </xf>
    <xf numFmtId="165" fontId="5" fillId="2" borderId="8" xfId="1" applyNumberFormat="1" applyFont="1" applyFill="1" applyBorder="1" applyAlignment="1">
      <alignment horizontal="center" vertical="center"/>
    </xf>
    <xf numFmtId="171" fontId="5" fillId="2" borderId="8" xfId="1" applyNumberFormat="1" applyFont="1" applyFill="1" applyBorder="1" applyAlignment="1">
      <alignment horizontal="center" vertical="center"/>
    </xf>
    <xf numFmtId="172" fontId="7" fillId="5" borderId="1" xfId="1" applyNumberFormat="1" applyFont="1" applyFill="1" applyBorder="1" applyAlignment="1">
      <alignment horizontal="left" vertical="center" wrapText="1"/>
    </xf>
    <xf numFmtId="171" fontId="47" fillId="5" borderId="1" xfId="1" applyNumberFormat="1" applyFont="1" applyFill="1" applyBorder="1" applyAlignment="1">
      <alignment horizontal="center" vertical="center"/>
    </xf>
    <xf numFmtId="172" fontId="9" fillId="5" borderId="1" xfId="1" applyNumberFormat="1" applyFont="1" applyFill="1" applyBorder="1" applyAlignment="1">
      <alignment horizontal="center" vertical="center" wrapText="1"/>
    </xf>
    <xf numFmtId="165" fontId="47" fillId="2" borderId="1" xfId="1" applyNumberFormat="1" applyFont="1" applyFill="1" applyBorder="1" applyAlignment="1">
      <alignment horizontal="center" vertical="center"/>
    </xf>
    <xf numFmtId="0" fontId="47" fillId="6" borderId="1" xfId="1" applyFont="1" applyFill="1" applyBorder="1" applyAlignment="1">
      <alignment horizontal="center" vertical="center"/>
    </xf>
    <xf numFmtId="172" fontId="7" fillId="2" borderId="1" xfId="1" applyNumberFormat="1" applyFont="1" applyFill="1" applyBorder="1" applyAlignment="1">
      <alignment horizontal="center" vertical="center"/>
    </xf>
    <xf numFmtId="172" fontId="9" fillId="2" borderId="1" xfId="1" applyNumberFormat="1" applyFont="1" applyFill="1" applyBorder="1" applyAlignment="1">
      <alignment horizontal="center" vertical="center"/>
    </xf>
    <xf numFmtId="169" fontId="7" fillId="2" borderId="1" xfId="1" applyNumberFormat="1" applyFont="1" applyFill="1" applyBorder="1" applyAlignment="1">
      <alignment horizontal="center" vertical="center"/>
    </xf>
    <xf numFmtId="169" fontId="9" fillId="2" borderId="1" xfId="1" applyNumberFormat="1" applyFont="1" applyFill="1" applyBorder="1" applyAlignment="1">
      <alignment horizontal="center" vertical="center"/>
    </xf>
    <xf numFmtId="174" fontId="5" fillId="5" borderId="1" xfId="1" applyNumberFormat="1" applyFont="1" applyFill="1" applyBorder="1" applyAlignment="1">
      <alignment horizontal="center" vertical="center"/>
    </xf>
    <xf numFmtId="172" fontId="4" fillId="5" borderId="1" xfId="1" applyNumberFormat="1" applyFont="1" applyFill="1" applyBorder="1" applyAlignment="1">
      <alignment horizontal="left" vertical="center" wrapText="1"/>
    </xf>
    <xf numFmtId="0" fontId="47" fillId="5" borderId="1" xfId="1" quotePrefix="1" applyFont="1" applyFill="1" applyBorder="1" applyAlignment="1">
      <alignment horizontal="right" vertical="center"/>
    </xf>
    <xf numFmtId="0" fontId="7" fillId="2" borderId="0" xfId="1" applyFont="1" applyFill="1" applyAlignment="1">
      <alignment horizontal="center" vertical="center"/>
    </xf>
    <xf numFmtId="0" fontId="9" fillId="2" borderId="0" xfId="1" applyFont="1" applyFill="1" applyAlignment="1">
      <alignment horizontal="center" vertical="center"/>
    </xf>
    <xf numFmtId="0" fontId="7" fillId="4" borderId="1" xfId="1" applyFont="1" applyFill="1" applyBorder="1" applyAlignment="1">
      <alignment vertical="center" wrapText="1"/>
    </xf>
    <xf numFmtId="0" fontId="47" fillId="4" borderId="1" xfId="1" applyFont="1" applyFill="1" applyBorder="1" applyAlignment="1">
      <alignment vertical="center" wrapText="1"/>
    </xf>
    <xf numFmtId="0" fontId="9" fillId="4" borderId="1" xfId="1" applyFont="1" applyFill="1" applyBorder="1" applyAlignment="1">
      <alignment horizontal="center" vertical="center"/>
    </xf>
    <xf numFmtId="0" fontId="9" fillId="4" borderId="6" xfId="1" applyFont="1" applyFill="1" applyBorder="1" applyAlignment="1">
      <alignment horizontal="center" vertical="center"/>
    </xf>
    <xf numFmtId="0" fontId="51" fillId="5" borderId="1" xfId="1" applyFont="1" applyFill="1" applyBorder="1" applyAlignment="1">
      <alignment horizontal="center" vertical="center"/>
    </xf>
    <xf numFmtId="0" fontId="51" fillId="5" borderId="1" xfId="1" applyFont="1" applyFill="1" applyBorder="1" applyAlignment="1">
      <alignment horizontal="left" vertical="center"/>
    </xf>
    <xf numFmtId="165" fontId="51" fillId="5" borderId="1" xfId="1" applyNumberFormat="1" applyFont="1" applyFill="1" applyBorder="1" applyAlignment="1">
      <alignment horizontal="center" vertical="center"/>
    </xf>
    <xf numFmtId="0" fontId="51" fillId="5" borderId="1" xfId="1" applyFont="1" applyFill="1" applyBorder="1" applyAlignment="1">
      <alignment horizontal="right" vertical="center"/>
    </xf>
    <xf numFmtId="165" fontId="51" fillId="5" borderId="1" xfId="1" applyNumberFormat="1" applyFont="1" applyFill="1" applyBorder="1" applyAlignment="1">
      <alignment horizontal="right" vertical="center"/>
    </xf>
    <xf numFmtId="165" fontId="52" fillId="5" borderId="1" xfId="1" applyNumberFormat="1" applyFont="1" applyFill="1" applyBorder="1" applyAlignment="1">
      <alignment horizontal="right" vertical="center"/>
    </xf>
    <xf numFmtId="0" fontId="51" fillId="5" borderId="1" xfId="1" applyFont="1" applyFill="1" applyBorder="1" applyAlignment="1">
      <alignment horizontal="left" vertical="center" wrapText="1"/>
    </xf>
    <xf numFmtId="0" fontId="51" fillId="5" borderId="1" xfId="1" applyFont="1" applyFill="1" applyBorder="1" applyAlignment="1">
      <alignment horizontal="center" vertical="center" wrapText="1"/>
    </xf>
    <xf numFmtId="165" fontId="32" fillId="5" borderId="1" xfId="1" applyNumberFormat="1" applyFont="1" applyFill="1" applyBorder="1" applyAlignment="1">
      <alignment horizontal="right" vertical="center"/>
    </xf>
    <xf numFmtId="171" fontId="26" fillId="5" borderId="1" xfId="1" applyNumberFormat="1" applyFont="1" applyFill="1" applyBorder="1" applyAlignment="1">
      <alignment horizontal="center" vertical="center"/>
    </xf>
    <xf numFmtId="1" fontId="7" fillId="4" borderId="6" xfId="1" applyNumberFormat="1" applyFont="1" applyFill="1" applyBorder="1" applyAlignment="1">
      <alignment horizontal="right" vertical="center"/>
    </xf>
    <xf numFmtId="1" fontId="9" fillId="4" borderId="5" xfId="1" applyNumberFormat="1" applyFont="1" applyFill="1" applyBorder="1" applyAlignment="1">
      <alignment horizontal="right" vertical="center"/>
    </xf>
    <xf numFmtId="188" fontId="9" fillId="4" borderId="0" xfId="1" applyNumberFormat="1" applyFont="1" applyFill="1"/>
    <xf numFmtId="0" fontId="5" fillId="2" borderId="1" xfId="1" quotePrefix="1" applyFont="1" applyFill="1" applyBorder="1" applyAlignment="1">
      <alignment horizontal="center" vertical="center"/>
    </xf>
    <xf numFmtId="0" fontId="26" fillId="4" borderId="1" xfId="1" applyFont="1" applyFill="1" applyBorder="1" applyAlignment="1">
      <alignment horizontal="center" vertical="center"/>
    </xf>
    <xf numFmtId="186" fontId="39" fillId="5" borderId="5" xfId="5" applyNumberFormat="1" applyFont="1" applyFill="1" applyBorder="1" applyAlignment="1">
      <alignment horizontal="center" vertical="center" wrapText="1"/>
    </xf>
    <xf numFmtId="186" fontId="39" fillId="2" borderId="1" xfId="5" applyNumberFormat="1" applyFont="1" applyFill="1" applyBorder="1" applyAlignment="1">
      <alignment horizontal="center" vertical="center" wrapText="1"/>
    </xf>
    <xf numFmtId="165" fontId="15" fillId="5" borderId="8" xfId="1" applyNumberFormat="1" applyFont="1" applyFill="1" applyBorder="1" applyAlignment="1">
      <alignment horizontal="center" vertical="center"/>
    </xf>
    <xf numFmtId="0" fontId="15" fillId="5" borderId="0" xfId="1" applyFont="1" applyFill="1" applyAlignment="1">
      <alignment horizontal="center" vertical="center"/>
    </xf>
    <xf numFmtId="0" fontId="15" fillId="4" borderId="0" xfId="1" applyFont="1" applyFill="1"/>
    <xf numFmtId="179" fontId="15" fillId="4" borderId="0" xfId="1" applyNumberFormat="1" applyFont="1" applyFill="1"/>
    <xf numFmtId="0" fontId="15" fillId="5" borderId="0" xfId="1" applyFont="1" applyFill="1"/>
    <xf numFmtId="165" fontId="7" fillId="9" borderId="1" xfId="1" applyNumberFormat="1" applyFont="1" applyFill="1" applyBorder="1" applyAlignment="1">
      <alignment horizontal="center" vertical="center"/>
    </xf>
    <xf numFmtId="172" fontId="5" fillId="9" borderId="1" xfId="1" applyNumberFormat="1" applyFont="1" applyFill="1" applyBorder="1" applyAlignment="1">
      <alignment horizontal="left" vertical="center" wrapText="1"/>
    </xf>
    <xf numFmtId="172" fontId="5" fillId="9" borderId="1" xfId="1" applyNumberFormat="1" applyFont="1" applyFill="1" applyBorder="1" applyAlignment="1">
      <alignment horizontal="center" vertical="center"/>
    </xf>
    <xf numFmtId="165" fontId="5" fillId="9" borderId="1" xfId="1" applyNumberFormat="1"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7" fillId="10" borderId="1" xfId="1" applyNumberFormat="1" applyFont="1" applyFill="1" applyBorder="1" applyAlignment="1">
      <alignment horizontal="center" vertical="center"/>
    </xf>
    <xf numFmtId="165" fontId="9" fillId="10" borderId="1" xfId="1" applyNumberFormat="1" applyFont="1" applyFill="1" applyBorder="1" applyAlignment="1">
      <alignment horizontal="center" vertical="center"/>
    </xf>
    <xf numFmtId="165" fontId="9" fillId="9" borderId="1" xfId="1" applyNumberFormat="1" applyFont="1" applyFill="1" applyBorder="1" applyAlignment="1">
      <alignment horizontal="center" vertical="center"/>
    </xf>
    <xf numFmtId="173" fontId="26" fillId="2" borderId="1" xfId="1" applyNumberFormat="1" applyFont="1" applyFill="1" applyBorder="1" applyAlignment="1">
      <alignment horizontal="right" vertical="center"/>
    </xf>
    <xf numFmtId="0" fontId="31" fillId="5" borderId="1" xfId="1" applyFont="1" applyFill="1" applyBorder="1" applyAlignment="1">
      <alignment horizontal="center" vertical="center"/>
    </xf>
    <xf numFmtId="172" fontId="31" fillId="5" borderId="1" xfId="1" quotePrefix="1" applyNumberFormat="1" applyFont="1" applyFill="1" applyBorder="1" applyAlignment="1">
      <alignment horizontal="left" vertical="center" wrapText="1"/>
    </xf>
    <xf numFmtId="172" fontId="31" fillId="5" borderId="1" xfId="1" applyNumberFormat="1" applyFont="1" applyFill="1" applyBorder="1" applyAlignment="1">
      <alignment horizontal="center" vertical="center"/>
    </xf>
    <xf numFmtId="165" fontId="31" fillId="5" borderId="1" xfId="1" applyNumberFormat="1" applyFont="1" applyFill="1" applyBorder="1" applyAlignment="1">
      <alignment horizontal="center" vertical="center"/>
    </xf>
    <xf numFmtId="165" fontId="31" fillId="5" borderId="1" xfId="1" applyNumberFormat="1" applyFont="1" applyFill="1" applyBorder="1" applyAlignment="1">
      <alignment horizontal="right" vertical="center"/>
    </xf>
    <xf numFmtId="165" fontId="31" fillId="2" borderId="1" xfId="1" applyNumberFormat="1" applyFont="1" applyFill="1" applyBorder="1" applyAlignment="1">
      <alignment horizontal="center" vertical="center"/>
    </xf>
    <xf numFmtId="165" fontId="32" fillId="2" borderId="1" xfId="1" applyNumberFormat="1" applyFont="1" applyFill="1" applyBorder="1" applyAlignment="1">
      <alignment horizontal="center" vertical="center"/>
    </xf>
    <xf numFmtId="165" fontId="42" fillId="2" borderId="1" xfId="1" applyNumberFormat="1" applyFont="1" applyFill="1" applyBorder="1" applyAlignment="1">
      <alignment horizontal="center" vertical="center"/>
    </xf>
    <xf numFmtId="165" fontId="42" fillId="5" borderId="1" xfId="1" applyNumberFormat="1" applyFont="1" applyFill="1" applyBorder="1" applyAlignment="1">
      <alignment horizontal="center" vertical="center"/>
    </xf>
    <xf numFmtId="172" fontId="31" fillId="5" borderId="1" xfId="1" applyNumberFormat="1" applyFont="1" applyFill="1" applyBorder="1" applyAlignment="1">
      <alignment horizontal="left" vertical="center" wrapText="1"/>
    </xf>
    <xf numFmtId="173" fontId="31" fillId="5" borderId="1" xfId="1" applyNumberFormat="1" applyFont="1" applyFill="1" applyBorder="1" applyAlignment="1">
      <alignment horizontal="right" vertical="center"/>
    </xf>
    <xf numFmtId="172" fontId="31" fillId="2" borderId="1" xfId="1" applyNumberFormat="1" applyFont="1" applyFill="1" applyBorder="1" applyAlignment="1">
      <alignment horizontal="center" vertical="center"/>
    </xf>
    <xf numFmtId="172" fontId="32" fillId="2" borderId="1" xfId="1" applyNumberFormat="1" applyFont="1" applyFill="1" applyBorder="1" applyAlignment="1">
      <alignment horizontal="center" vertical="center"/>
    </xf>
    <xf numFmtId="172" fontId="42" fillId="2" borderId="1" xfId="1" applyNumberFormat="1" applyFont="1" applyFill="1" applyBorder="1" applyAlignment="1">
      <alignment horizontal="center" vertical="center"/>
    </xf>
    <xf numFmtId="172" fontId="42" fillId="5" borderId="1" xfId="1" applyNumberFormat="1" applyFont="1" applyFill="1" applyBorder="1" applyAlignment="1">
      <alignment horizontal="center" vertical="center"/>
    </xf>
    <xf numFmtId="172" fontId="51" fillId="5" borderId="1" xfId="1" applyNumberFormat="1" applyFont="1" applyFill="1" applyBorder="1" applyAlignment="1">
      <alignment horizontal="left" vertical="center" wrapText="1"/>
    </xf>
    <xf numFmtId="172" fontId="51" fillId="5" borderId="1" xfId="1" applyNumberFormat="1" applyFont="1" applyFill="1" applyBorder="1" applyAlignment="1">
      <alignment horizontal="center" vertical="center"/>
    </xf>
    <xf numFmtId="165" fontId="51" fillId="2" borderId="1" xfId="1" applyNumberFormat="1" applyFont="1" applyFill="1" applyBorder="1" applyAlignment="1">
      <alignment horizontal="center" vertical="center"/>
    </xf>
    <xf numFmtId="165" fontId="33" fillId="2" borderId="1" xfId="1" applyNumberFormat="1" applyFont="1" applyFill="1" applyBorder="1" applyAlignment="1">
      <alignment horizontal="center" vertical="center"/>
    </xf>
    <xf numFmtId="165" fontId="52" fillId="2" borderId="1" xfId="1" applyNumberFormat="1" applyFont="1" applyFill="1" applyBorder="1" applyAlignment="1">
      <alignment horizontal="center" vertical="center"/>
    </xf>
    <xf numFmtId="165" fontId="52" fillId="5" borderId="1" xfId="1" applyNumberFormat="1" applyFont="1" applyFill="1" applyBorder="1" applyAlignment="1">
      <alignment horizontal="center" vertical="center"/>
    </xf>
    <xf numFmtId="172" fontId="51" fillId="2" borderId="1" xfId="1" applyNumberFormat="1" applyFont="1" applyFill="1" applyBorder="1" applyAlignment="1">
      <alignment horizontal="center" vertical="center"/>
    </xf>
    <xf numFmtId="172" fontId="33" fillId="5" borderId="1" xfId="1" applyNumberFormat="1" applyFont="1" applyFill="1" applyBorder="1" applyAlignment="1">
      <alignment horizontal="center" vertical="center"/>
    </xf>
    <xf numFmtId="172" fontId="52" fillId="5" borderId="1" xfId="1" applyNumberFormat="1" applyFont="1" applyFill="1" applyBorder="1" applyAlignment="1">
      <alignment horizontal="center" vertical="center"/>
    </xf>
    <xf numFmtId="171" fontId="51" fillId="5" borderId="1" xfId="1" applyNumberFormat="1" applyFont="1" applyFill="1" applyBorder="1" applyAlignment="1">
      <alignment horizontal="center" vertical="center"/>
    </xf>
    <xf numFmtId="0" fontId="53" fillId="5" borderId="1" xfId="1" applyFont="1" applyFill="1" applyBorder="1" applyAlignment="1">
      <alignment horizontal="center" vertical="center"/>
    </xf>
    <xf numFmtId="165" fontId="33" fillId="5" borderId="1" xfId="1" applyNumberFormat="1" applyFont="1" applyFill="1" applyBorder="1" applyAlignment="1">
      <alignment horizontal="center" vertical="center"/>
    </xf>
    <xf numFmtId="172" fontId="51" fillId="5" borderId="1" xfId="1" applyNumberFormat="1" applyFont="1" applyFill="1" applyBorder="1" applyAlignment="1">
      <alignment horizontal="left" vertical="center"/>
    </xf>
    <xf numFmtId="172" fontId="33" fillId="2" borderId="1" xfId="1" applyNumberFormat="1" applyFont="1" applyFill="1" applyBorder="1" applyAlignment="1">
      <alignment horizontal="center" vertical="center"/>
    </xf>
    <xf numFmtId="172" fontId="52" fillId="2" borderId="1" xfId="1" applyNumberFormat="1" applyFont="1" applyFill="1" applyBorder="1" applyAlignment="1">
      <alignment horizontal="center" vertical="center"/>
    </xf>
    <xf numFmtId="165" fontId="51" fillId="5" borderId="1" xfId="1" applyNumberFormat="1" applyFont="1" applyFill="1" applyBorder="1" applyAlignment="1">
      <alignment horizontal="left" vertical="center" wrapText="1"/>
    </xf>
    <xf numFmtId="172" fontId="8" fillId="5" borderId="1" xfId="1" applyNumberFormat="1" applyFont="1" applyFill="1" applyBorder="1" applyAlignment="1">
      <alignment horizontal="left" vertical="center" wrapText="1"/>
    </xf>
    <xf numFmtId="0" fontId="26" fillId="4" borderId="1" xfId="1" applyFont="1" applyFill="1" applyBorder="1" applyAlignment="1">
      <alignment horizontal="left" vertical="center" wrapText="1"/>
    </xf>
    <xf numFmtId="1" fontId="9" fillId="4" borderId="1" xfId="1" quotePrefix="1" applyNumberFormat="1" applyFont="1" applyFill="1" applyBorder="1" applyAlignment="1">
      <alignment horizontal="right" vertical="center"/>
    </xf>
    <xf numFmtId="0" fontId="54" fillId="0" borderId="1" xfId="0" applyFont="1" applyBorder="1" applyAlignment="1">
      <alignment horizontal="center" vertical="center"/>
    </xf>
    <xf numFmtId="1" fontId="5" fillId="2" borderId="1" xfId="1" applyNumberFormat="1" applyFont="1" applyFill="1" applyBorder="1" applyAlignment="1">
      <alignment horizontal="right" vertical="center"/>
    </xf>
    <xf numFmtId="0" fontId="55" fillId="2" borderId="0" xfId="1" applyFont="1" applyFill="1" applyAlignment="1">
      <alignment vertical="center"/>
    </xf>
    <xf numFmtId="0" fontId="56" fillId="2" borderId="0" xfId="1" applyFont="1" applyFill="1" applyAlignment="1">
      <alignment vertical="center"/>
    </xf>
    <xf numFmtId="0" fontId="57" fillId="2" borderId="0" xfId="1" applyFont="1" applyFill="1" applyAlignment="1">
      <alignment horizontal="center" vertical="center"/>
    </xf>
    <xf numFmtId="0" fontId="57" fillId="0" borderId="0" xfId="1" applyFont="1" applyAlignment="1">
      <alignment horizontal="center" vertical="center"/>
    </xf>
    <xf numFmtId="0" fontId="58" fillId="2" borderId="0" xfId="1" applyFont="1" applyFill="1" applyAlignment="1">
      <alignment horizontal="right" vertical="center"/>
    </xf>
    <xf numFmtId="0" fontId="57" fillId="2" borderId="0" xfId="1" applyFont="1" applyFill="1" applyAlignment="1">
      <alignment horizontal="right" vertical="center"/>
    </xf>
    <xf numFmtId="0" fontId="59" fillId="2" borderId="0" xfId="1" applyFont="1" applyFill="1"/>
    <xf numFmtId="0" fontId="60" fillId="2" borderId="0" xfId="1" applyFont="1" applyFill="1"/>
    <xf numFmtId="0" fontId="58" fillId="2" borderId="0" xfId="1" applyFont="1" applyFill="1" applyAlignment="1">
      <alignment horizontal="center" vertical="center"/>
    </xf>
    <xf numFmtId="0" fontId="58" fillId="2" borderId="1" xfId="1" applyFont="1" applyFill="1" applyBorder="1" applyAlignment="1">
      <alignment horizontal="center" vertical="center" wrapText="1"/>
    </xf>
    <xf numFmtId="0" fontId="58" fillId="5" borderId="5" xfId="1" applyFont="1" applyFill="1" applyBorder="1" applyAlignment="1">
      <alignment horizontal="center" vertical="center" wrapText="1"/>
    </xf>
    <xf numFmtId="0" fontId="61" fillId="5" borderId="5" xfId="1" applyFont="1" applyFill="1" applyBorder="1" applyAlignment="1">
      <alignment horizontal="center" vertical="center" wrapText="1"/>
    </xf>
    <xf numFmtId="0" fontId="61" fillId="2" borderId="1" xfId="1" applyFont="1" applyFill="1" applyBorder="1" applyAlignment="1">
      <alignment horizontal="center" vertical="center" wrapText="1"/>
    </xf>
    <xf numFmtId="0" fontId="58" fillId="2" borderId="1" xfId="1" applyFont="1" applyFill="1" applyBorder="1" applyAlignment="1">
      <alignment horizontal="center" vertical="center"/>
    </xf>
    <xf numFmtId="0" fontId="58" fillId="2" borderId="1" xfId="1" applyFont="1" applyFill="1" applyBorder="1" applyAlignment="1">
      <alignment horizontal="left" vertical="center"/>
    </xf>
    <xf numFmtId="0" fontId="57" fillId="2" borderId="1" xfId="1" applyFont="1" applyFill="1" applyBorder="1" applyAlignment="1">
      <alignment horizontal="center" vertical="center"/>
    </xf>
    <xf numFmtId="169" fontId="57" fillId="2" borderId="1" xfId="1" applyNumberFormat="1" applyFont="1" applyFill="1" applyBorder="1" applyAlignment="1">
      <alignment horizontal="center" vertical="center"/>
    </xf>
    <xf numFmtId="169" fontId="57" fillId="0" borderId="1" xfId="1" applyNumberFormat="1" applyFont="1" applyBorder="1" applyAlignment="1">
      <alignment horizontal="center" vertical="center"/>
    </xf>
    <xf numFmtId="0" fontId="58" fillId="2" borderId="1" xfId="1" applyFont="1" applyFill="1" applyBorder="1" applyAlignment="1">
      <alignment vertical="center" wrapText="1"/>
    </xf>
    <xf numFmtId="0" fontId="57" fillId="2" borderId="1" xfId="1" applyFont="1" applyFill="1" applyBorder="1" applyAlignment="1">
      <alignment vertical="center" wrapText="1"/>
    </xf>
    <xf numFmtId="185" fontId="57" fillId="2" borderId="1" xfId="4" applyNumberFormat="1" applyFont="1" applyFill="1" applyBorder="1" applyAlignment="1">
      <alignment horizontal="center" vertical="center"/>
    </xf>
    <xf numFmtId="0" fontId="57" fillId="2" borderId="1" xfId="1" applyFont="1" applyFill="1" applyBorder="1" applyAlignment="1">
      <alignment horizontal="left" vertical="center" wrapText="1"/>
    </xf>
    <xf numFmtId="0" fontId="57" fillId="2" borderId="1" xfId="1" applyFont="1" applyFill="1" applyBorder="1" applyAlignment="1">
      <alignment horizontal="center" vertical="center" wrapText="1"/>
    </xf>
    <xf numFmtId="172" fontId="57" fillId="2" borderId="1" xfId="1" applyNumberFormat="1" applyFont="1" applyFill="1" applyBorder="1" applyAlignment="1">
      <alignment horizontal="center" vertical="center"/>
    </xf>
    <xf numFmtId="172" fontId="58" fillId="2" borderId="1" xfId="1" applyNumberFormat="1" applyFont="1" applyFill="1" applyBorder="1" applyAlignment="1">
      <alignment horizontal="right" vertical="center"/>
    </xf>
    <xf numFmtId="165" fontId="57" fillId="2" borderId="1" xfId="1" applyNumberFormat="1" applyFont="1" applyFill="1" applyBorder="1" applyAlignment="1">
      <alignment horizontal="right" vertical="center"/>
    </xf>
    <xf numFmtId="172" fontId="57" fillId="2" borderId="1" xfId="1" applyNumberFormat="1" applyFont="1" applyFill="1" applyBorder="1" applyAlignment="1">
      <alignment horizontal="right" vertical="center"/>
    </xf>
    <xf numFmtId="172" fontId="57" fillId="2" borderId="1" xfId="1" applyNumberFormat="1" applyFont="1" applyFill="1" applyBorder="1" applyAlignment="1">
      <alignment horizontal="center" vertical="center" wrapText="1"/>
    </xf>
    <xf numFmtId="177" fontId="57" fillId="2" borderId="1" xfId="1" applyNumberFormat="1" applyFont="1" applyFill="1" applyBorder="1" applyAlignment="1">
      <alignment horizontal="center" vertical="center"/>
    </xf>
    <xf numFmtId="173" fontId="58" fillId="2" borderId="1" xfId="1" applyNumberFormat="1" applyFont="1" applyFill="1" applyBorder="1" applyAlignment="1">
      <alignment horizontal="right" vertical="center"/>
    </xf>
    <xf numFmtId="2" fontId="57" fillId="2" borderId="1" xfId="1" applyNumberFormat="1" applyFont="1" applyFill="1" applyBorder="1" applyAlignment="1">
      <alignment horizontal="right" vertical="center"/>
    </xf>
    <xf numFmtId="173" fontId="57" fillId="2" borderId="1" xfId="1" applyNumberFormat="1" applyFont="1" applyFill="1" applyBorder="1" applyAlignment="1">
      <alignment horizontal="right" vertical="center"/>
    </xf>
    <xf numFmtId="165" fontId="59" fillId="2" borderId="0" xfId="1" applyNumberFormat="1" applyFont="1" applyFill="1"/>
    <xf numFmtId="172" fontId="57" fillId="0" borderId="1" xfId="1" applyNumberFormat="1" applyFont="1" applyBorder="1" applyAlignment="1">
      <alignment horizontal="center" vertical="center"/>
    </xf>
    <xf numFmtId="184" fontId="57" fillId="2" borderId="1" xfId="1" applyNumberFormat="1" applyFont="1" applyFill="1" applyBorder="1" applyAlignment="1">
      <alignment horizontal="center" vertical="center"/>
    </xf>
    <xf numFmtId="0" fontId="62" fillId="2" borderId="0" xfId="1" applyFont="1" applyFill="1"/>
    <xf numFmtId="0" fontId="63" fillId="2" borderId="0" xfId="1" applyFont="1" applyFill="1"/>
    <xf numFmtId="165" fontId="57" fillId="2" borderId="1" xfId="1" applyNumberFormat="1" applyFont="1" applyFill="1" applyBorder="1" applyAlignment="1">
      <alignment horizontal="center" vertical="center"/>
    </xf>
    <xf numFmtId="165" fontId="57" fillId="0" borderId="1" xfId="1" applyNumberFormat="1" applyFont="1" applyBorder="1" applyAlignment="1">
      <alignment horizontal="center" vertical="center"/>
    </xf>
    <xf numFmtId="173" fontId="59" fillId="2" borderId="0" xfId="1" applyNumberFormat="1" applyFont="1" applyFill="1"/>
    <xf numFmtId="172" fontId="58" fillId="2" borderId="1" xfId="1" applyNumberFormat="1" applyFont="1" applyFill="1" applyBorder="1" applyAlignment="1">
      <alignment horizontal="center" vertical="center"/>
    </xf>
    <xf numFmtId="0" fontId="64" fillId="2" borderId="0" xfId="1" applyFont="1" applyFill="1"/>
    <xf numFmtId="173" fontId="64" fillId="2" borderId="0" xfId="1" applyNumberFormat="1" applyFont="1" applyFill="1"/>
    <xf numFmtId="171" fontId="57" fillId="2" borderId="1" xfId="1" applyNumberFormat="1" applyFont="1" applyFill="1" applyBorder="1" applyAlignment="1">
      <alignment horizontal="center" vertical="center"/>
    </xf>
    <xf numFmtId="171" fontId="57" fillId="0" borderId="1" xfId="1" applyNumberFormat="1" applyFont="1" applyBorder="1" applyAlignment="1">
      <alignment horizontal="center" vertical="center"/>
    </xf>
    <xf numFmtId="2" fontId="58" fillId="2" borderId="1" xfId="1" applyNumberFormat="1" applyFont="1" applyFill="1" applyBorder="1" applyAlignment="1">
      <alignment horizontal="right" vertical="center"/>
    </xf>
    <xf numFmtId="165" fontId="62" fillId="2" borderId="0" xfId="1" applyNumberFormat="1" applyFont="1" applyFill="1"/>
    <xf numFmtId="1" fontId="62" fillId="2" borderId="0" xfId="1" applyNumberFormat="1" applyFont="1" applyFill="1"/>
    <xf numFmtId="1" fontId="58" fillId="2" borderId="1" xfId="1" applyNumberFormat="1" applyFont="1" applyFill="1" applyBorder="1" applyAlignment="1">
      <alignment horizontal="right" vertical="center"/>
    </xf>
    <xf numFmtId="1" fontId="57" fillId="2" borderId="1" xfId="1" applyNumberFormat="1" applyFont="1" applyFill="1" applyBorder="1" applyAlignment="1">
      <alignment horizontal="right" vertical="center"/>
    </xf>
    <xf numFmtId="10" fontId="57" fillId="2" borderId="1" xfId="1" applyNumberFormat="1" applyFont="1" applyFill="1" applyBorder="1" applyAlignment="1">
      <alignment horizontal="center" vertical="center"/>
    </xf>
    <xf numFmtId="0" fontId="63" fillId="2" borderId="1" xfId="1" applyFont="1" applyFill="1" applyBorder="1"/>
    <xf numFmtId="172" fontId="57" fillId="2" borderId="1" xfId="1" applyNumberFormat="1" applyFont="1" applyFill="1" applyBorder="1" applyAlignment="1">
      <alignment horizontal="left" vertical="center" wrapText="1"/>
    </xf>
    <xf numFmtId="0" fontId="21" fillId="2" borderId="0" xfId="1" applyFont="1" applyFill="1"/>
    <xf numFmtId="0" fontId="57" fillId="8" borderId="1" xfId="1" applyFont="1" applyFill="1" applyBorder="1" applyAlignment="1">
      <alignment horizontal="left" vertical="center" wrapText="1"/>
    </xf>
    <xf numFmtId="0" fontId="57" fillId="8" borderId="1" xfId="1" applyFont="1" applyFill="1" applyBorder="1" applyAlignment="1">
      <alignment horizontal="center" vertical="center"/>
    </xf>
    <xf numFmtId="165" fontId="57" fillId="8" borderId="1" xfId="1" applyNumberFormat="1" applyFont="1" applyFill="1" applyBorder="1" applyAlignment="1">
      <alignment horizontal="center" vertical="center"/>
    </xf>
    <xf numFmtId="173" fontId="58" fillId="8" borderId="1" xfId="1" applyNumberFormat="1" applyFont="1" applyFill="1" applyBorder="1" applyAlignment="1">
      <alignment horizontal="right" vertical="center"/>
    </xf>
    <xf numFmtId="173" fontId="57" fillId="8" borderId="1" xfId="1" applyNumberFormat="1" applyFont="1" applyFill="1" applyBorder="1" applyAlignment="1">
      <alignment horizontal="right" vertical="center"/>
    </xf>
    <xf numFmtId="172" fontId="57" fillId="8" borderId="1" xfId="1" applyNumberFormat="1" applyFont="1" applyFill="1" applyBorder="1" applyAlignment="1">
      <alignment horizontal="center" vertical="center"/>
    </xf>
    <xf numFmtId="0" fontId="58" fillId="2" borderId="1" xfId="1" applyFont="1" applyFill="1" applyBorder="1" applyAlignment="1">
      <alignment horizontal="left" vertical="center" wrapText="1"/>
    </xf>
    <xf numFmtId="0" fontId="65" fillId="2" borderId="0" xfId="1" applyFont="1" applyFill="1"/>
    <xf numFmtId="173" fontId="57" fillId="2" borderId="1" xfId="1" quotePrefix="1" applyNumberFormat="1" applyFont="1" applyFill="1" applyBorder="1" applyAlignment="1">
      <alignment horizontal="right" vertical="center"/>
    </xf>
    <xf numFmtId="0" fontId="21" fillId="2" borderId="0" xfId="1" applyFont="1" applyFill="1" applyAlignment="1">
      <alignment wrapText="1"/>
    </xf>
    <xf numFmtId="0" fontId="59" fillId="0" borderId="0" xfId="1" applyFont="1"/>
    <xf numFmtId="0" fontId="58" fillId="2" borderId="0" xfId="1" applyFont="1" applyFill="1" applyAlignment="1">
      <alignment horizontal="right"/>
    </xf>
    <xf numFmtId="0" fontId="57" fillId="2" borderId="0" xfId="1" applyFont="1" applyFill="1" applyAlignment="1">
      <alignment horizontal="right"/>
    </xf>
    <xf numFmtId="172" fontId="26" fillId="5" borderId="0" xfId="1" applyNumberFormat="1" applyFont="1" applyFill="1" applyAlignment="1">
      <alignment horizontal="center" vertical="center"/>
    </xf>
    <xf numFmtId="0" fontId="26" fillId="5" borderId="5" xfId="1" applyFont="1" applyFill="1" applyBorder="1" applyAlignment="1">
      <alignment horizontal="center" vertical="center" wrapText="1"/>
    </xf>
    <xf numFmtId="188" fontId="26" fillId="5" borderId="1" xfId="5" applyNumberFormat="1" applyFont="1" applyFill="1" applyBorder="1" applyAlignment="1">
      <alignment horizontal="center" vertical="center"/>
    </xf>
    <xf numFmtId="0" fontId="57" fillId="5" borderId="5" xfId="1" applyFont="1" applyFill="1" applyBorder="1" applyAlignment="1">
      <alignment horizontal="center" vertical="center" wrapText="1"/>
    </xf>
    <xf numFmtId="188" fontId="57" fillId="2" borderId="1" xfId="5" applyNumberFormat="1" applyFont="1" applyFill="1" applyBorder="1" applyAlignment="1">
      <alignment horizontal="right" vertical="center"/>
    </xf>
    <xf numFmtId="2" fontId="26" fillId="5" borderId="1" xfId="1" applyNumberFormat="1" applyFont="1" applyFill="1" applyBorder="1" applyAlignment="1">
      <alignment horizontal="right" vertical="center"/>
    </xf>
    <xf numFmtId="173" fontId="26" fillId="5" borderId="1" xfId="1" applyNumberFormat="1" applyFont="1" applyFill="1" applyBorder="1" applyAlignment="1">
      <alignment horizontal="right" vertical="center"/>
    </xf>
    <xf numFmtId="0" fontId="26" fillId="5" borderId="1" xfId="1" applyFont="1" applyFill="1" applyBorder="1" applyAlignment="1">
      <alignment horizontal="right" vertical="center"/>
    </xf>
    <xf numFmtId="165" fontId="26" fillId="4" borderId="1" xfId="1" applyNumberFormat="1" applyFont="1" applyFill="1" applyBorder="1" applyAlignment="1">
      <alignment horizontal="right" vertical="center"/>
    </xf>
    <xf numFmtId="171" fontId="26" fillId="5" borderId="1" xfId="1" applyNumberFormat="1" applyFont="1" applyFill="1" applyBorder="1" applyAlignment="1">
      <alignment horizontal="right" vertical="center"/>
    </xf>
    <xf numFmtId="0" fontId="21" fillId="4" borderId="1" xfId="1" applyFont="1" applyFill="1" applyBorder="1" applyAlignment="1">
      <alignment horizontal="center" vertical="center" wrapText="1"/>
    </xf>
    <xf numFmtId="165" fontId="26" fillId="4" borderId="1" xfId="1" applyNumberFormat="1" applyFont="1" applyFill="1" applyBorder="1" applyAlignment="1">
      <alignment vertical="center"/>
    </xf>
    <xf numFmtId="0" fontId="8" fillId="4" borderId="0" xfId="1" applyFont="1" applyFill="1" applyAlignment="1">
      <alignment horizontal="center" vertical="center"/>
    </xf>
    <xf numFmtId="0" fontId="26" fillId="4" borderId="0" xfId="1" applyFont="1" applyFill="1"/>
    <xf numFmtId="0" fontId="18" fillId="4" borderId="0" xfId="1" applyFont="1" applyFill="1"/>
    <xf numFmtId="0" fontId="18" fillId="4" borderId="11" xfId="1" applyFont="1" applyFill="1" applyBorder="1" applyAlignment="1">
      <alignment horizontal="center" vertical="center"/>
    </xf>
    <xf numFmtId="0" fontId="8" fillId="4" borderId="12" xfId="1" applyFont="1" applyFill="1" applyBorder="1" applyAlignment="1">
      <alignment horizontal="center" vertical="center" wrapText="1"/>
    </xf>
    <xf numFmtId="0" fontId="38" fillId="5" borderId="5" xfId="1" applyFont="1" applyFill="1" applyBorder="1" applyAlignment="1">
      <alignment horizontal="center" vertical="center" wrapText="1"/>
    </xf>
    <xf numFmtId="0" fontId="38" fillId="2" borderId="5" xfId="1" applyFont="1" applyFill="1" applyBorder="1" applyAlignment="1">
      <alignment horizontal="center" vertical="center" wrapText="1"/>
    </xf>
    <xf numFmtId="0" fontId="38" fillId="2" borderId="1" xfId="1" applyFont="1" applyFill="1" applyBorder="1" applyAlignment="1">
      <alignment horizontal="center" vertical="center" wrapText="1"/>
    </xf>
    <xf numFmtId="0" fontId="26" fillId="4" borderId="1" xfId="1" applyFont="1" applyFill="1" applyBorder="1" applyAlignment="1">
      <alignment horizontal="left" vertical="center"/>
    </xf>
    <xf numFmtId="0" fontId="26" fillId="4" borderId="1" xfId="1" applyFont="1" applyFill="1" applyBorder="1" applyAlignment="1">
      <alignment horizontal="right" vertical="center"/>
    </xf>
    <xf numFmtId="0" fontId="26" fillId="4" borderId="1" xfId="1" applyFont="1" applyFill="1" applyBorder="1" applyAlignment="1">
      <alignment vertical="center"/>
    </xf>
    <xf numFmtId="0" fontId="26" fillId="4" borderId="1" xfId="1" applyFont="1" applyFill="1" applyBorder="1"/>
    <xf numFmtId="165" fontId="26" fillId="10" borderId="1" xfId="1" applyNumberFormat="1" applyFont="1" applyFill="1" applyBorder="1" applyAlignment="1">
      <alignment horizontal="center" vertical="center"/>
    </xf>
    <xf numFmtId="173" fontId="31" fillId="2" borderId="1" xfId="1" applyNumberFormat="1" applyFont="1" applyFill="1" applyBorder="1" applyAlignment="1">
      <alignment horizontal="right" vertical="center"/>
    </xf>
    <xf numFmtId="0" fontId="31" fillId="2" borderId="1" xfId="1" applyFont="1" applyFill="1" applyBorder="1" applyAlignment="1">
      <alignment horizontal="right" vertical="center"/>
    </xf>
    <xf numFmtId="186" fontId="26" fillId="4" borderId="1" xfId="5" applyNumberFormat="1" applyFont="1" applyFill="1" applyBorder="1" applyAlignment="1">
      <alignment horizontal="right" vertical="center"/>
    </xf>
    <xf numFmtId="1" fontId="26" fillId="4" borderId="1" xfId="1" applyNumberFormat="1" applyFont="1" applyFill="1" applyBorder="1" applyAlignment="1">
      <alignment horizontal="right" vertical="center"/>
    </xf>
    <xf numFmtId="186" fontId="26" fillId="2" borderId="1" xfId="5" applyNumberFormat="1" applyFont="1" applyFill="1" applyBorder="1" applyAlignment="1">
      <alignment horizontal="center" vertical="center" wrapText="1"/>
    </xf>
    <xf numFmtId="173" fontId="26" fillId="4" borderId="1" xfId="1" applyNumberFormat="1" applyFont="1" applyFill="1" applyBorder="1" applyAlignment="1">
      <alignment horizontal="right" vertical="center"/>
    </xf>
    <xf numFmtId="165" fontId="26" fillId="6" borderId="1" xfId="1" applyNumberFormat="1" applyFont="1" applyFill="1" applyBorder="1" applyAlignment="1">
      <alignment vertical="center"/>
    </xf>
    <xf numFmtId="171" fontId="26" fillId="4" borderId="1" xfId="1" applyNumberFormat="1" applyFont="1" applyFill="1" applyBorder="1" applyAlignment="1">
      <alignment vertical="center"/>
    </xf>
    <xf numFmtId="172" fontId="26" fillId="4" borderId="1" xfId="1" applyNumberFormat="1" applyFont="1" applyFill="1" applyBorder="1" applyAlignment="1">
      <alignment vertical="center"/>
    </xf>
    <xf numFmtId="2" fontId="26" fillId="4" borderId="1" xfId="1" applyNumberFormat="1" applyFont="1" applyFill="1" applyBorder="1" applyAlignment="1">
      <alignment horizontal="right" vertical="center"/>
    </xf>
    <xf numFmtId="0" fontId="26" fillId="4" borderId="5" xfId="1" applyFont="1" applyFill="1" applyBorder="1" applyAlignment="1">
      <alignment horizontal="center" vertical="center" wrapText="1"/>
    </xf>
    <xf numFmtId="165" fontId="18" fillId="0" borderId="1" xfId="1" applyNumberFormat="1" applyFont="1" applyBorder="1" applyAlignment="1">
      <alignment vertical="center"/>
    </xf>
    <xf numFmtId="3" fontId="26" fillId="0" borderId="1" xfId="1" applyNumberFormat="1" applyFont="1" applyBorder="1" applyAlignment="1">
      <alignment vertical="center"/>
    </xf>
    <xf numFmtId="165" fontId="26" fillId="0" borderId="1" xfId="1" applyNumberFormat="1" applyFont="1" applyBorder="1" applyAlignment="1">
      <alignment horizontal="right" vertical="center"/>
    </xf>
    <xf numFmtId="172" fontId="26" fillId="0" borderId="1" xfId="1" applyNumberFormat="1" applyFont="1" applyBorder="1" applyAlignment="1">
      <alignment horizontal="right" vertical="center"/>
    </xf>
    <xf numFmtId="3" fontId="26" fillId="2" borderId="1" xfId="1" applyNumberFormat="1" applyFont="1" applyFill="1" applyBorder="1" applyAlignment="1">
      <alignment vertical="center"/>
    </xf>
    <xf numFmtId="0" fontId="26" fillId="0" borderId="1" xfId="1" applyFont="1" applyBorder="1" applyAlignment="1">
      <alignment vertical="center"/>
    </xf>
    <xf numFmtId="0" fontId="26" fillId="0" borderId="1" xfId="1" applyFont="1" applyBorder="1" applyAlignment="1">
      <alignment horizontal="right" vertical="center"/>
    </xf>
    <xf numFmtId="0" fontId="26" fillId="5" borderId="0" xfId="1" applyFont="1" applyFill="1" applyAlignment="1">
      <alignment horizontal="right" vertical="center"/>
    </xf>
    <xf numFmtId="0" fontId="26" fillId="2" borderId="1" xfId="1" applyFont="1" applyFill="1" applyBorder="1" applyAlignment="1">
      <alignment horizontal="right" vertical="center"/>
    </xf>
    <xf numFmtId="165" fontId="26" fillId="2" borderId="1" xfId="1" applyNumberFormat="1" applyFont="1" applyFill="1" applyBorder="1" applyAlignment="1">
      <alignment horizontal="right" vertical="center"/>
    </xf>
    <xf numFmtId="0" fontId="26" fillId="8" borderId="1" xfId="1" applyFont="1" applyFill="1" applyBorder="1" applyAlignment="1">
      <alignment horizontal="right" vertical="center"/>
    </xf>
    <xf numFmtId="173" fontId="26" fillId="8" borderId="1" xfId="1" applyNumberFormat="1" applyFont="1" applyFill="1" applyBorder="1" applyAlignment="1">
      <alignment horizontal="right" vertical="center"/>
    </xf>
    <xf numFmtId="0" fontId="26" fillId="4" borderId="0" xfId="1" applyFont="1" applyFill="1" applyAlignment="1">
      <alignment horizontal="center" vertical="center"/>
    </xf>
    <xf numFmtId="0" fontId="26" fillId="4" borderId="1" xfId="1" applyFont="1" applyFill="1" applyBorder="1" applyAlignment="1">
      <alignment vertical="center" wrapText="1"/>
    </xf>
    <xf numFmtId="0" fontId="26" fillId="4" borderId="6" xfId="1" applyFont="1" applyFill="1" applyBorder="1" applyAlignment="1">
      <alignment horizontal="center" vertical="center"/>
    </xf>
    <xf numFmtId="172" fontId="37" fillId="5" borderId="0" xfId="1" applyNumberFormat="1" applyFont="1" applyFill="1" applyAlignment="1">
      <alignment horizontal="center" vertical="center"/>
    </xf>
    <xf numFmtId="0" fontId="67" fillId="2" borderId="1" xfId="1" applyFont="1" applyFill="1" applyBorder="1" applyAlignment="1">
      <alignment horizontal="center" vertical="center" wrapText="1"/>
    </xf>
    <xf numFmtId="172" fontId="68" fillId="5" borderId="1" xfId="1" applyNumberFormat="1" applyFont="1" applyFill="1" applyBorder="1" applyAlignment="1">
      <alignment horizontal="center" vertical="center"/>
    </xf>
    <xf numFmtId="172" fontId="37" fillId="5" borderId="1" xfId="1" applyNumberFormat="1" applyFont="1" applyFill="1" applyBorder="1" applyAlignment="1">
      <alignment horizontal="center" vertical="center"/>
    </xf>
    <xf numFmtId="172" fontId="69" fillId="5" borderId="1" xfId="1" applyNumberFormat="1" applyFont="1" applyFill="1" applyBorder="1" applyAlignment="1">
      <alignment horizontal="center" vertical="center"/>
    </xf>
    <xf numFmtId="172" fontId="12" fillId="5" borderId="1" xfId="1" applyNumberFormat="1" applyFont="1" applyFill="1" applyBorder="1" applyAlignment="1">
      <alignment horizontal="center" vertical="center"/>
    </xf>
    <xf numFmtId="172" fontId="68" fillId="5" borderId="1" xfId="1" applyNumberFormat="1" applyFont="1" applyFill="1" applyBorder="1" applyAlignment="1">
      <alignment horizontal="right" vertical="center"/>
    </xf>
    <xf numFmtId="169" fontId="37" fillId="5" borderId="1" xfId="1" applyNumberFormat="1" applyFont="1" applyFill="1" applyBorder="1" applyAlignment="1">
      <alignment vertical="center"/>
    </xf>
    <xf numFmtId="172" fontId="37" fillId="5" borderId="1" xfId="1" applyNumberFormat="1" applyFont="1" applyFill="1" applyBorder="1" applyAlignment="1">
      <alignment vertical="center"/>
    </xf>
    <xf numFmtId="172" fontId="37" fillId="5" borderId="1" xfId="1" applyNumberFormat="1" applyFont="1" applyFill="1" applyBorder="1" applyAlignment="1">
      <alignment horizontal="right" vertical="center"/>
    </xf>
    <xf numFmtId="174" fontId="37" fillId="5" borderId="1" xfId="1" applyNumberFormat="1" applyFont="1" applyFill="1" applyBorder="1" applyAlignment="1">
      <alignment horizontal="right" vertical="center"/>
    </xf>
    <xf numFmtId="174" fontId="37" fillId="5" borderId="1" xfId="1" applyNumberFormat="1" applyFont="1" applyFill="1" applyBorder="1" applyAlignment="1">
      <alignment vertical="center"/>
    </xf>
    <xf numFmtId="165" fontId="37" fillId="5" borderId="1" xfId="1" applyNumberFormat="1" applyFont="1" applyFill="1" applyBorder="1" applyAlignment="1">
      <alignment horizontal="right" vertical="center"/>
    </xf>
    <xf numFmtId="165" fontId="37" fillId="5" borderId="1" xfId="1" applyNumberFormat="1" applyFont="1" applyFill="1" applyBorder="1" applyAlignment="1">
      <alignment vertical="center"/>
    </xf>
    <xf numFmtId="171" fontId="37" fillId="5" borderId="1" xfId="1" applyNumberFormat="1" applyFont="1" applyFill="1" applyBorder="1" applyAlignment="1">
      <alignment vertical="center"/>
    </xf>
    <xf numFmtId="165" fontId="37" fillId="2" borderId="1" xfId="1" applyNumberFormat="1" applyFont="1" applyFill="1" applyBorder="1" applyAlignment="1">
      <alignment vertical="center"/>
    </xf>
    <xf numFmtId="165" fontId="37" fillId="2" borderId="1" xfId="1" applyNumberFormat="1" applyFont="1" applyFill="1" applyBorder="1" applyAlignment="1">
      <alignment horizontal="right" vertical="center"/>
    </xf>
    <xf numFmtId="172" fontId="68" fillId="5" borderId="1" xfId="1" applyNumberFormat="1" applyFont="1" applyFill="1" applyBorder="1" applyAlignment="1">
      <alignment vertical="center"/>
    </xf>
    <xf numFmtId="172" fontId="37" fillId="5" borderId="0" xfId="1" applyNumberFormat="1" applyFont="1" applyFill="1"/>
    <xf numFmtId="0" fontId="27" fillId="5" borderId="1" xfId="1" applyFont="1" applyFill="1" applyBorder="1" applyAlignment="1">
      <alignment horizontal="center" vertical="center"/>
    </xf>
    <xf numFmtId="172" fontId="27" fillId="5" borderId="1" xfId="1" applyNumberFormat="1" applyFont="1" applyFill="1" applyBorder="1" applyAlignment="1">
      <alignment horizontal="left" vertical="center" wrapText="1"/>
    </xf>
    <xf numFmtId="172" fontId="27" fillId="5" borderId="1" xfId="1" applyNumberFormat="1" applyFont="1" applyFill="1" applyBorder="1" applyAlignment="1">
      <alignment horizontal="center" vertical="center"/>
    </xf>
    <xf numFmtId="172" fontId="27" fillId="5" borderId="1" xfId="1" applyNumberFormat="1" applyFont="1" applyFill="1" applyBorder="1" applyAlignment="1">
      <alignment vertical="center"/>
    </xf>
    <xf numFmtId="188" fontId="12" fillId="5" borderId="1" xfId="5" applyNumberFormat="1" applyFont="1" applyFill="1" applyBorder="1" applyAlignment="1">
      <alignment horizontal="right" vertical="center"/>
    </xf>
    <xf numFmtId="172" fontId="27" fillId="5" borderId="1" xfId="1" applyNumberFormat="1" applyFont="1" applyFill="1" applyBorder="1" applyAlignment="1">
      <alignment horizontal="right" vertical="center"/>
    </xf>
    <xf numFmtId="165" fontId="27" fillId="5" borderId="1" xfId="1" applyNumberFormat="1" applyFont="1" applyFill="1" applyBorder="1" applyAlignment="1">
      <alignment horizontal="center" vertical="center"/>
    </xf>
    <xf numFmtId="0" fontId="58" fillId="2" borderId="1" xfId="1" applyFont="1" applyFill="1" applyBorder="1" applyAlignment="1">
      <alignment horizontal="center" vertical="center"/>
    </xf>
    <xf numFmtId="0" fontId="58" fillId="0" borderId="2" xfId="1" applyFont="1" applyBorder="1" applyAlignment="1">
      <alignment horizontal="center" vertical="center" wrapText="1"/>
    </xf>
    <xf numFmtId="0" fontId="58" fillId="0" borderId="3" xfId="1" applyFont="1" applyBorder="1" applyAlignment="1">
      <alignment horizontal="center" vertical="center" wrapText="1"/>
    </xf>
    <xf numFmtId="0" fontId="58" fillId="0" borderId="4" xfId="1" applyFont="1" applyBorder="1" applyAlignment="1">
      <alignment horizontal="center" vertical="center" wrapText="1"/>
    </xf>
    <xf numFmtId="0" fontId="58" fillId="4" borderId="2" xfId="1" applyFont="1" applyFill="1" applyBorder="1" applyAlignment="1">
      <alignment horizontal="center" vertical="center" wrapText="1"/>
    </xf>
    <xf numFmtId="0" fontId="58" fillId="4" borderId="3" xfId="1" applyFont="1" applyFill="1" applyBorder="1" applyAlignment="1">
      <alignment horizontal="center" vertical="center" wrapText="1"/>
    </xf>
    <xf numFmtId="0" fontId="58" fillId="4" borderId="4" xfId="1" applyFont="1" applyFill="1" applyBorder="1" applyAlignment="1">
      <alignment horizontal="center" vertical="center" wrapText="1"/>
    </xf>
    <xf numFmtId="0" fontId="58" fillId="2" borderId="2" xfId="1" applyFont="1" applyFill="1" applyBorder="1" applyAlignment="1">
      <alignment horizontal="center" vertical="center" wrapText="1"/>
    </xf>
    <xf numFmtId="0" fontId="58" fillId="2" borderId="3" xfId="1" applyFont="1" applyFill="1" applyBorder="1" applyAlignment="1">
      <alignment horizontal="center" vertical="center" wrapText="1"/>
    </xf>
    <xf numFmtId="0" fontId="58" fillId="2" borderId="4" xfId="1" applyFont="1" applyFill="1" applyBorder="1" applyAlignment="1">
      <alignment horizontal="center" vertical="center" wrapText="1"/>
    </xf>
    <xf numFmtId="0" fontId="58" fillId="2" borderId="0" xfId="1" applyFont="1" applyFill="1" applyAlignment="1">
      <alignment horizontal="center" vertical="center" wrapText="1"/>
    </xf>
    <xf numFmtId="0" fontId="36" fillId="2" borderId="0" xfId="1" applyFont="1" applyFill="1" applyAlignment="1">
      <alignment horizontal="center" vertical="center" wrapText="1"/>
    </xf>
    <xf numFmtId="0" fontId="58" fillId="2" borderId="5" xfId="1" applyFont="1" applyFill="1" applyBorder="1" applyAlignment="1">
      <alignment horizontal="center" vertical="center"/>
    </xf>
    <xf numFmtId="0" fontId="58" fillId="2" borderId="12" xfId="1" applyFont="1" applyFill="1" applyBorder="1" applyAlignment="1">
      <alignment horizontal="center" vertical="center"/>
    </xf>
    <xf numFmtId="0" fontId="58" fillId="2" borderId="6" xfId="1" applyFont="1" applyFill="1" applyBorder="1" applyAlignment="1">
      <alignment horizontal="center" vertical="center"/>
    </xf>
    <xf numFmtId="0" fontId="58" fillId="2" borderId="5" xfId="1" applyFont="1" applyFill="1" applyBorder="1" applyAlignment="1">
      <alignment horizontal="center" vertical="center" wrapText="1"/>
    </xf>
    <xf numFmtId="0" fontId="58" fillId="2" borderId="12" xfId="1" applyFont="1" applyFill="1" applyBorder="1" applyAlignment="1">
      <alignment horizontal="center" vertical="center" wrapText="1"/>
    </xf>
    <xf numFmtId="0" fontId="58" fillId="2" borderId="6" xfId="1" applyFont="1" applyFill="1" applyBorder="1" applyAlignment="1">
      <alignment horizontal="center" vertical="center" wrapText="1"/>
    </xf>
    <xf numFmtId="0" fontId="58" fillId="2" borderId="1" xfId="1" applyFont="1" applyFill="1" applyBorder="1" applyAlignment="1">
      <alignment horizontal="center" vertical="center" wrapText="1"/>
    </xf>
    <xf numFmtId="0" fontId="58" fillId="0" borderId="5" xfId="1" applyFont="1" applyBorder="1" applyAlignment="1">
      <alignment horizontal="center" vertical="center" wrapText="1"/>
    </xf>
    <xf numFmtId="0" fontId="58" fillId="0" borderId="12" xfId="1" applyFont="1" applyBorder="1" applyAlignment="1">
      <alignment horizontal="center" vertical="center" wrapText="1"/>
    </xf>
    <xf numFmtId="0" fontId="58" fillId="0" borderId="6" xfId="1" applyFont="1" applyBorder="1" applyAlignment="1">
      <alignment horizontal="center" vertical="center" wrapText="1"/>
    </xf>
    <xf numFmtId="172" fontId="7" fillId="5" borderId="1" xfId="1" applyNumberFormat="1" applyFont="1" applyFill="1" applyBorder="1" applyAlignment="1">
      <alignment horizontal="center" vertical="center"/>
    </xf>
    <xf numFmtId="172" fontId="4" fillId="5" borderId="0" xfId="1" applyNumberFormat="1" applyFont="1" applyFill="1" applyAlignment="1">
      <alignment horizontal="left" vertical="center"/>
    </xf>
    <xf numFmtId="172" fontId="5" fillId="5" borderId="0" xfId="1" applyNumberFormat="1" applyFont="1" applyFill="1" applyAlignment="1">
      <alignment horizontal="center" vertical="center"/>
    </xf>
    <xf numFmtId="172" fontId="21" fillId="5" borderId="0" xfId="1" applyNumberFormat="1" applyFont="1" applyFill="1" applyAlignment="1">
      <alignment horizontal="center" vertical="center" wrapText="1"/>
    </xf>
    <xf numFmtId="172" fontId="4" fillId="5" borderId="0" xfId="1" applyNumberFormat="1" applyFont="1" applyFill="1" applyAlignment="1">
      <alignment horizontal="center" vertical="center" wrapText="1"/>
    </xf>
    <xf numFmtId="165" fontId="8" fillId="5" borderId="1" xfId="1" applyNumberFormat="1" applyFont="1" applyFill="1" applyBorder="1" applyAlignment="1">
      <alignment horizontal="center" vertical="center"/>
    </xf>
    <xf numFmtId="172" fontId="8" fillId="5" borderId="1" xfId="1" applyNumberFormat="1" applyFont="1" applyFill="1" applyBorder="1" applyAlignment="1">
      <alignment horizontal="center" vertical="center"/>
    </xf>
    <xf numFmtId="172" fontId="8" fillId="5" borderId="1" xfId="1" applyNumberFormat="1" applyFont="1" applyFill="1" applyBorder="1" applyAlignment="1">
      <alignment horizontal="center" vertical="center" wrapText="1"/>
    </xf>
    <xf numFmtId="172" fontId="7" fillId="5" borderId="1" xfId="1" applyNumberFormat="1" applyFont="1" applyFill="1" applyBorder="1" applyAlignment="1">
      <alignment horizontal="center" vertical="center" wrapText="1"/>
    </xf>
    <xf numFmtId="172" fontId="7" fillId="5" borderId="5" xfId="1" applyNumberFormat="1" applyFont="1" applyFill="1" applyBorder="1" applyAlignment="1">
      <alignment horizontal="center" vertical="center"/>
    </xf>
    <xf numFmtId="172" fontId="8" fillId="5" borderId="2" xfId="1" applyNumberFormat="1" applyFont="1" applyFill="1" applyBorder="1" applyAlignment="1">
      <alignment horizontal="center" vertical="center" wrapText="1"/>
    </xf>
    <xf numFmtId="172" fontId="8" fillId="5" borderId="3" xfId="1" applyNumberFormat="1" applyFont="1" applyFill="1" applyBorder="1" applyAlignment="1">
      <alignment horizontal="center" vertical="center" wrapText="1"/>
    </xf>
    <xf numFmtId="172" fontId="8" fillId="5" borderId="5" xfId="1" applyNumberFormat="1" applyFont="1" applyFill="1" applyBorder="1" applyAlignment="1">
      <alignment horizontal="center" vertical="center" wrapText="1"/>
    </xf>
    <xf numFmtId="172" fontId="8" fillId="5" borderId="6"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4" xfId="1" applyFont="1" applyFill="1" applyBorder="1" applyAlignment="1">
      <alignment horizontal="center" vertical="center" wrapText="1"/>
    </xf>
    <xf numFmtId="172" fontId="66" fillId="5" borderId="0" xfId="1" applyNumberFormat="1" applyFont="1" applyFill="1" applyAlignment="1">
      <alignment horizontal="center" vertical="center" wrapText="1"/>
    </xf>
    <xf numFmtId="0" fontId="7" fillId="4" borderId="1" xfId="1" applyFont="1" applyFill="1" applyBorder="1" applyAlignment="1">
      <alignment horizontal="center" vertical="center" wrapText="1"/>
    </xf>
    <xf numFmtId="172" fontId="7" fillId="5" borderId="2" xfId="1" applyNumberFormat="1" applyFont="1" applyFill="1" applyBorder="1" applyAlignment="1">
      <alignment horizontal="center" vertical="center" wrapText="1"/>
    </xf>
    <xf numFmtId="172" fontId="7" fillId="5" borderId="3" xfId="1" applyNumberFormat="1" applyFont="1" applyFill="1" applyBorder="1" applyAlignment="1">
      <alignment horizontal="center" vertical="center" wrapText="1"/>
    </xf>
    <xf numFmtId="172" fontId="7" fillId="5" borderId="5" xfId="1" applyNumberFormat="1" applyFont="1" applyFill="1" applyBorder="1" applyAlignment="1">
      <alignment horizontal="center" vertical="center" wrapText="1"/>
    </xf>
    <xf numFmtId="172" fontId="7" fillId="5" borderId="6" xfId="1" applyNumberFormat="1" applyFont="1" applyFill="1" applyBorder="1" applyAlignment="1">
      <alignment horizontal="center" vertical="center" wrapText="1"/>
    </xf>
    <xf numFmtId="0" fontId="4" fillId="4" borderId="0" xfId="1" applyFont="1" applyFill="1"/>
    <xf numFmtId="0" fontId="7" fillId="4" borderId="0" xfId="1" applyFont="1" applyFill="1" applyAlignment="1">
      <alignment horizontal="center" vertical="center" wrapText="1"/>
    </xf>
    <xf numFmtId="0" fontId="4" fillId="4" borderId="0" xfId="1" applyFont="1" applyFill="1" applyAlignment="1">
      <alignment horizontal="center" vertical="center" wrapText="1"/>
    </xf>
    <xf numFmtId="0" fontId="7" fillId="4" borderId="1" xfId="1" applyFont="1" applyFill="1" applyBorder="1" applyAlignment="1">
      <alignment horizontal="center"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4" fillId="4" borderId="0" xfId="1" applyFont="1" applyFill="1" applyAlignment="1">
      <alignment horizontal="left" vertical="center"/>
    </xf>
    <xf numFmtId="0" fontId="66" fillId="4" borderId="0" xfId="1" applyFont="1" applyFill="1" applyAlignment="1">
      <alignment horizontal="center" vertical="center" wrapText="1"/>
    </xf>
    <xf numFmtId="0" fontId="7" fillId="2" borderId="1"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4" borderId="5"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8" fillId="4" borderId="5" xfId="1" applyFont="1" applyFill="1" applyBorder="1" applyAlignment="1">
      <alignment horizontal="center" vertical="center" wrapText="1"/>
    </xf>
    <xf numFmtId="0" fontId="17" fillId="4" borderId="0" xfId="1" applyFont="1" applyFill="1" applyAlignment="1">
      <alignment horizontal="left" vertical="center"/>
    </xf>
    <xf numFmtId="0" fontId="5" fillId="4" borderId="0" xfId="1" applyFont="1" applyFill="1"/>
    <xf numFmtId="0" fontId="18" fillId="4" borderId="0" xfId="1" applyFont="1" applyFill="1" applyAlignment="1">
      <alignment horizontal="left" vertical="center"/>
    </xf>
    <xf numFmtId="0" fontId="8" fillId="4" borderId="0" xfId="1" applyFont="1" applyFill="1" applyAlignment="1">
      <alignment horizontal="center" vertical="center" wrapText="1"/>
    </xf>
    <xf numFmtId="0" fontId="8" fillId="4" borderId="5" xfId="1" applyFont="1" applyFill="1" applyBorder="1" applyAlignment="1">
      <alignment horizontal="center" vertical="center"/>
    </xf>
    <xf numFmtId="0" fontId="8" fillId="4"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5" borderId="0" xfId="1" applyFont="1" applyFill="1" applyAlignment="1">
      <alignment horizontal="left" vertical="center"/>
    </xf>
    <xf numFmtId="0" fontId="7" fillId="5" borderId="0" xfId="1" applyFont="1" applyFill="1" applyAlignment="1">
      <alignment horizontal="center" vertical="center" wrapText="1"/>
    </xf>
    <xf numFmtId="0" fontId="7" fillId="5" borderId="1" xfId="1" applyFont="1" applyFill="1" applyBorder="1" applyAlignment="1">
      <alignment horizontal="center" vertical="center"/>
    </xf>
    <xf numFmtId="0" fontId="7" fillId="5" borderId="5" xfId="1" applyFont="1" applyFill="1" applyBorder="1" applyAlignment="1">
      <alignment horizontal="center" vertical="center" wrapText="1"/>
    </xf>
    <xf numFmtId="0" fontId="4" fillId="4" borderId="0" xfId="1" applyFont="1" applyFill="1" applyAlignment="1">
      <alignment horizontal="center" vertical="center"/>
    </xf>
    <xf numFmtId="0" fontId="4" fillId="0" borderId="0" xfId="1" applyFont="1"/>
    <xf numFmtId="0" fontId="7" fillId="0" borderId="0" xfId="1" applyFont="1" applyAlignment="1">
      <alignment horizontal="center" vertical="center" wrapText="1"/>
    </xf>
    <xf numFmtId="0" fontId="5" fillId="0" borderId="0" xfId="1" applyFont="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7" fillId="0" borderId="5" xfId="1" applyFont="1" applyBorder="1" applyAlignment="1">
      <alignment horizontal="center" vertical="center" wrapText="1"/>
    </xf>
    <xf numFmtId="0" fontId="8" fillId="4" borderId="3" xfId="1" applyFont="1" applyFill="1" applyBorder="1" applyAlignment="1">
      <alignment horizontal="center" vertical="center" wrapText="1"/>
    </xf>
    <xf numFmtId="0" fontId="5" fillId="0" borderId="10" xfId="1" applyFont="1" applyBorder="1"/>
    <xf numFmtId="0" fontId="8" fillId="4" borderId="2"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4" fillId="0" borderId="0" xfId="1" applyFont="1" applyAlignment="1">
      <alignment horizontal="left" vertical="center"/>
    </xf>
    <xf numFmtId="0" fontId="33" fillId="0" borderId="0" xfId="1" applyFont="1" applyAlignment="1">
      <alignment horizontal="center" vertical="center" wrapText="1"/>
    </xf>
    <xf numFmtId="0" fontId="7" fillId="0" borderId="12" xfId="1" applyFont="1" applyBorder="1" applyAlignment="1">
      <alignment horizontal="center" vertical="center" wrapText="1"/>
    </xf>
    <xf numFmtId="0" fontId="7" fillId="0" borderId="6" xfId="1" applyFont="1" applyBorder="1" applyAlignment="1">
      <alignment horizontal="center" vertical="center" wrapText="1"/>
    </xf>
    <xf numFmtId="0" fontId="4" fillId="2" borderId="0" xfId="1" applyFont="1" applyFill="1" applyAlignment="1">
      <alignment horizontal="left" vertical="center"/>
    </xf>
    <xf numFmtId="0" fontId="7" fillId="2" borderId="0" xfId="1" applyFont="1" applyFill="1" applyAlignment="1">
      <alignment horizontal="center" vertical="center" wrapText="1"/>
    </xf>
    <xf numFmtId="0" fontId="66" fillId="2" borderId="0" xfId="1" applyFont="1" applyFill="1" applyAlignment="1">
      <alignment horizontal="center" vertical="center" wrapText="1"/>
    </xf>
    <xf numFmtId="0" fontId="7" fillId="2" borderId="0" xfId="1" applyFont="1" applyFill="1" applyAlignment="1">
      <alignment horizontal="right" vertical="center"/>
    </xf>
    <xf numFmtId="0" fontId="7" fillId="2" borderId="1" xfId="1" applyFont="1" applyFill="1" applyBorder="1" applyAlignment="1">
      <alignment horizontal="center" vertical="center"/>
    </xf>
    <xf numFmtId="0" fontId="5" fillId="2" borderId="0" xfId="1" applyFont="1" applyFill="1" applyAlignment="1">
      <alignment horizontal="left" vertical="center" wrapText="1"/>
    </xf>
    <xf numFmtId="0" fontId="7" fillId="5" borderId="6" xfId="1" applyFont="1" applyFill="1" applyBorder="1" applyAlignment="1">
      <alignment horizontal="center" vertical="center" wrapText="1"/>
    </xf>
    <xf numFmtId="0" fontId="5" fillId="4" borderId="0" xfId="1" applyFont="1" applyFill="1" applyAlignment="1">
      <alignment horizontal="center" vertical="center"/>
    </xf>
    <xf numFmtId="0" fontId="7" fillId="4" borderId="12"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25" fillId="4" borderId="0" xfId="1" applyFont="1" applyFill="1" applyAlignment="1">
      <alignment horizontal="center" vertical="center" wrapText="1"/>
    </xf>
    <xf numFmtId="0" fontId="36" fillId="4" borderId="0" xfId="1" applyFont="1" applyFill="1" applyAlignment="1">
      <alignment horizontal="center" vertical="center" wrapText="1"/>
    </xf>
    <xf numFmtId="0" fontId="25" fillId="5" borderId="0" xfId="1" applyFont="1" applyFill="1" applyAlignment="1">
      <alignment horizontal="center" vertical="center" wrapText="1"/>
    </xf>
    <xf numFmtId="0" fontId="46" fillId="5" borderId="0" xfId="1" applyFont="1" applyFill="1" applyAlignment="1">
      <alignment horizontal="center" vertical="center" wrapText="1"/>
    </xf>
    <xf numFmtId="0" fontId="25" fillId="0" borderId="0" xfId="1" applyFont="1" applyAlignment="1">
      <alignment horizontal="center" vertical="center" wrapText="1"/>
    </xf>
    <xf numFmtId="0" fontId="70" fillId="0" borderId="0" xfId="1" applyFont="1" applyAlignment="1">
      <alignment horizontal="center" vertical="center" wrapText="1"/>
    </xf>
  </cellXfs>
  <cellStyles count="7">
    <cellStyle name="Comma" xfId="5" builtinId="3"/>
    <cellStyle name="Comma 2" xfId="2" xr:uid="{00000000-0005-0000-0000-000001000000}"/>
    <cellStyle name="Normal" xfId="0" builtinId="0"/>
    <cellStyle name="Normal - Style1 2 3" xfId="6" xr:uid="{00000000-0005-0000-0000-000003000000}"/>
    <cellStyle name="Normal 2" xfId="1"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2575910</xdr:colOff>
      <xdr:row>3</xdr:row>
      <xdr:rowOff>51594</xdr:rowOff>
    </xdr:from>
    <xdr:to>
      <xdr:col>1</xdr:col>
      <xdr:colOff>3983933</xdr:colOff>
      <xdr:row>3</xdr:row>
      <xdr:rowOff>51594</xdr:rowOff>
    </xdr:to>
    <xdr:cxnSp macro="">
      <xdr:nvCxnSpPr>
        <xdr:cNvPr id="5" name="Straight Connector 4">
          <a:extLst>
            <a:ext uri="{FF2B5EF4-FFF2-40B4-BE49-F238E27FC236}">
              <a16:creationId xmlns:a16="http://schemas.microsoft.com/office/drawing/2014/main" id="{C41331C1-B7C4-F536-F59C-4F0AD3007A04}"/>
            </a:ext>
          </a:extLst>
        </xdr:cNvPr>
        <xdr:cNvCxnSpPr/>
      </xdr:nvCxnSpPr>
      <xdr:spPr>
        <a:xfrm>
          <a:off x="3064584" y="1020659"/>
          <a:ext cx="14080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1947183</xdr:colOff>
      <xdr:row>2</xdr:row>
      <xdr:rowOff>406854</xdr:rowOff>
    </xdr:from>
    <xdr:to>
      <xdr:col>2</xdr:col>
      <xdr:colOff>119743</xdr:colOff>
      <xdr:row>2</xdr:row>
      <xdr:rowOff>406854</xdr:rowOff>
    </xdr:to>
    <xdr:cxnSp macro="">
      <xdr:nvCxnSpPr>
        <xdr:cNvPr id="3" name="Straight Connector 2">
          <a:extLst>
            <a:ext uri="{FF2B5EF4-FFF2-40B4-BE49-F238E27FC236}">
              <a16:creationId xmlns:a16="http://schemas.microsoft.com/office/drawing/2014/main" id="{31818F8F-68B2-C576-82D6-2DE744DA8C64}"/>
            </a:ext>
          </a:extLst>
        </xdr:cNvPr>
        <xdr:cNvCxnSpPr/>
      </xdr:nvCxnSpPr>
      <xdr:spPr>
        <a:xfrm>
          <a:off x="2279197" y="934811"/>
          <a:ext cx="1628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12836</xdr:colOff>
      <xdr:row>3</xdr:row>
      <xdr:rowOff>7453</xdr:rowOff>
    </xdr:from>
    <xdr:to>
      <xdr:col>7</xdr:col>
      <xdr:colOff>484945</xdr:colOff>
      <xdr:row>3</xdr:row>
      <xdr:rowOff>7453</xdr:rowOff>
    </xdr:to>
    <xdr:cxnSp macro="">
      <xdr:nvCxnSpPr>
        <xdr:cNvPr id="3" name="Straight Connector 2">
          <a:extLst>
            <a:ext uri="{FF2B5EF4-FFF2-40B4-BE49-F238E27FC236}">
              <a16:creationId xmlns:a16="http://schemas.microsoft.com/office/drawing/2014/main" id="{05BE8DE4-8369-37E9-A92F-E31E81C982CD}"/>
            </a:ext>
          </a:extLst>
        </xdr:cNvPr>
        <xdr:cNvCxnSpPr/>
      </xdr:nvCxnSpPr>
      <xdr:spPr>
        <a:xfrm>
          <a:off x="4775336" y="902803"/>
          <a:ext cx="132935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2167758</xdr:colOff>
      <xdr:row>3</xdr:row>
      <xdr:rowOff>54194</xdr:rowOff>
    </xdr:from>
    <xdr:to>
      <xdr:col>2</xdr:col>
      <xdr:colOff>407276</xdr:colOff>
      <xdr:row>3</xdr:row>
      <xdr:rowOff>54194</xdr:rowOff>
    </xdr:to>
    <xdr:cxnSp macro="">
      <xdr:nvCxnSpPr>
        <xdr:cNvPr id="4" name="Straight Connector 3">
          <a:extLst>
            <a:ext uri="{FF2B5EF4-FFF2-40B4-BE49-F238E27FC236}">
              <a16:creationId xmlns:a16="http://schemas.microsoft.com/office/drawing/2014/main" id="{FE5F2CE2-1D3D-768A-FAD5-E333C0AE3670}"/>
            </a:ext>
          </a:extLst>
        </xdr:cNvPr>
        <xdr:cNvCxnSpPr/>
      </xdr:nvCxnSpPr>
      <xdr:spPr>
        <a:xfrm>
          <a:off x="2653861" y="842470"/>
          <a:ext cx="179989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1905000</xdr:colOff>
      <xdr:row>3</xdr:row>
      <xdr:rowOff>19050</xdr:rowOff>
    </xdr:from>
    <xdr:to>
      <xdr:col>2</xdr:col>
      <xdr:colOff>142875</xdr:colOff>
      <xdr:row>3</xdr:row>
      <xdr:rowOff>19050</xdr:rowOff>
    </xdr:to>
    <xdr:cxnSp macro="">
      <xdr:nvCxnSpPr>
        <xdr:cNvPr id="3" name="Straight Connector 2">
          <a:extLst>
            <a:ext uri="{FF2B5EF4-FFF2-40B4-BE49-F238E27FC236}">
              <a16:creationId xmlns:a16="http://schemas.microsoft.com/office/drawing/2014/main" id="{B6DCC25A-F2AB-5BD2-C40F-95146CE65659}"/>
            </a:ext>
          </a:extLst>
        </xdr:cNvPr>
        <xdr:cNvCxnSpPr/>
      </xdr:nvCxnSpPr>
      <xdr:spPr>
        <a:xfrm>
          <a:off x="2324100" y="923925"/>
          <a:ext cx="1314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76717</xdr:colOff>
      <xdr:row>3</xdr:row>
      <xdr:rowOff>78442</xdr:rowOff>
    </xdr:from>
    <xdr:to>
      <xdr:col>9</xdr:col>
      <xdr:colOff>65942</xdr:colOff>
      <xdr:row>3</xdr:row>
      <xdr:rowOff>78442</xdr:rowOff>
    </xdr:to>
    <xdr:cxnSp macro="">
      <xdr:nvCxnSpPr>
        <xdr:cNvPr id="3" name="Straight Connector 2">
          <a:extLst>
            <a:ext uri="{FF2B5EF4-FFF2-40B4-BE49-F238E27FC236}">
              <a16:creationId xmlns:a16="http://schemas.microsoft.com/office/drawing/2014/main" id="{13705D7D-B37F-55D1-2CEB-B74D2DF03E55}"/>
            </a:ext>
          </a:extLst>
        </xdr:cNvPr>
        <xdr:cNvCxnSpPr/>
      </xdr:nvCxnSpPr>
      <xdr:spPr>
        <a:xfrm>
          <a:off x="4780602" y="994307"/>
          <a:ext cx="185026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2132358</xdr:colOff>
      <xdr:row>3</xdr:row>
      <xdr:rowOff>79099</xdr:rowOff>
    </xdr:from>
    <xdr:to>
      <xdr:col>1</xdr:col>
      <xdr:colOff>3295650</xdr:colOff>
      <xdr:row>3</xdr:row>
      <xdr:rowOff>79099</xdr:rowOff>
    </xdr:to>
    <xdr:cxnSp macro="">
      <xdr:nvCxnSpPr>
        <xdr:cNvPr id="4" name="Straight Connector 3">
          <a:extLst>
            <a:ext uri="{FF2B5EF4-FFF2-40B4-BE49-F238E27FC236}">
              <a16:creationId xmlns:a16="http://schemas.microsoft.com/office/drawing/2014/main" id="{061ACD7B-35F7-571D-AA73-BCC0A465F5FE}"/>
            </a:ext>
          </a:extLst>
        </xdr:cNvPr>
        <xdr:cNvCxnSpPr/>
      </xdr:nvCxnSpPr>
      <xdr:spPr>
        <a:xfrm>
          <a:off x="2684808" y="983974"/>
          <a:ext cx="116329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1729147</xdr:colOff>
      <xdr:row>2</xdr:row>
      <xdr:rowOff>370674</xdr:rowOff>
    </xdr:from>
    <xdr:to>
      <xdr:col>2</xdr:col>
      <xdr:colOff>466725</xdr:colOff>
      <xdr:row>2</xdr:row>
      <xdr:rowOff>370674</xdr:rowOff>
    </xdr:to>
    <xdr:cxnSp macro="">
      <xdr:nvCxnSpPr>
        <xdr:cNvPr id="3" name="Straight Connector 2">
          <a:extLst>
            <a:ext uri="{FF2B5EF4-FFF2-40B4-BE49-F238E27FC236}">
              <a16:creationId xmlns:a16="http://schemas.microsoft.com/office/drawing/2014/main" id="{6B5BA643-030A-BCA4-5C7E-8939BBE6BADB}"/>
            </a:ext>
          </a:extLst>
        </xdr:cNvPr>
        <xdr:cNvCxnSpPr/>
      </xdr:nvCxnSpPr>
      <xdr:spPr>
        <a:xfrm>
          <a:off x="2233972" y="846924"/>
          <a:ext cx="22713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142875</xdr:colOff>
      <xdr:row>4</xdr:row>
      <xdr:rowOff>66675</xdr:rowOff>
    </xdr:from>
    <xdr:to>
      <xdr:col>12</xdr:col>
      <xdr:colOff>466725</xdr:colOff>
      <xdr:row>4</xdr:row>
      <xdr:rowOff>66675</xdr:rowOff>
    </xdr:to>
    <xdr:cxnSp macro="">
      <xdr:nvCxnSpPr>
        <xdr:cNvPr id="5" name="Straight Connector 4">
          <a:extLst>
            <a:ext uri="{FF2B5EF4-FFF2-40B4-BE49-F238E27FC236}">
              <a16:creationId xmlns:a16="http://schemas.microsoft.com/office/drawing/2014/main" id="{1292EC76-3C55-270D-9C96-8F97FAA69B27}"/>
            </a:ext>
          </a:extLst>
        </xdr:cNvPr>
        <xdr:cNvCxnSpPr/>
      </xdr:nvCxnSpPr>
      <xdr:spPr>
        <a:xfrm>
          <a:off x="7286625" y="1028700"/>
          <a:ext cx="2247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164855</xdr:colOff>
      <xdr:row>4</xdr:row>
      <xdr:rowOff>59348</xdr:rowOff>
    </xdr:from>
    <xdr:to>
      <xdr:col>9</xdr:col>
      <xdr:colOff>488705</xdr:colOff>
      <xdr:row>4</xdr:row>
      <xdr:rowOff>59348</xdr:rowOff>
    </xdr:to>
    <xdr:cxnSp macro="">
      <xdr:nvCxnSpPr>
        <xdr:cNvPr id="2" name="Straight Connector 1">
          <a:extLst>
            <a:ext uri="{FF2B5EF4-FFF2-40B4-BE49-F238E27FC236}">
              <a16:creationId xmlns:a16="http://schemas.microsoft.com/office/drawing/2014/main" id="{AF01FB22-521B-4A0B-813A-FEA21F34E82E}"/>
            </a:ext>
          </a:extLst>
        </xdr:cNvPr>
        <xdr:cNvCxnSpPr/>
      </xdr:nvCxnSpPr>
      <xdr:spPr>
        <a:xfrm>
          <a:off x="4421797" y="1019175"/>
          <a:ext cx="224350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2515149</xdr:colOff>
      <xdr:row>4</xdr:row>
      <xdr:rowOff>14929</xdr:rowOff>
    </xdr:from>
    <xdr:to>
      <xdr:col>1</xdr:col>
      <xdr:colOff>3625453</xdr:colOff>
      <xdr:row>4</xdr:row>
      <xdr:rowOff>14929</xdr:rowOff>
    </xdr:to>
    <xdr:cxnSp macro="">
      <xdr:nvCxnSpPr>
        <xdr:cNvPr id="4" name="Straight Connector 3">
          <a:extLst>
            <a:ext uri="{FF2B5EF4-FFF2-40B4-BE49-F238E27FC236}">
              <a16:creationId xmlns:a16="http://schemas.microsoft.com/office/drawing/2014/main" id="{17F8E127-9FE4-A4EF-4793-18BC11B5F350}"/>
            </a:ext>
          </a:extLst>
        </xdr:cNvPr>
        <xdr:cNvCxnSpPr/>
      </xdr:nvCxnSpPr>
      <xdr:spPr>
        <a:xfrm>
          <a:off x="2925915" y="979335"/>
          <a:ext cx="111030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2116748</xdr:colOff>
      <xdr:row>3</xdr:row>
      <xdr:rowOff>21171</xdr:rowOff>
    </xdr:from>
    <xdr:to>
      <xdr:col>2</xdr:col>
      <xdr:colOff>258679</xdr:colOff>
      <xdr:row>3</xdr:row>
      <xdr:rowOff>21171</xdr:rowOff>
    </xdr:to>
    <xdr:cxnSp macro="">
      <xdr:nvCxnSpPr>
        <xdr:cNvPr id="3" name="Straight Connector 2">
          <a:extLst>
            <a:ext uri="{FF2B5EF4-FFF2-40B4-BE49-F238E27FC236}">
              <a16:creationId xmlns:a16="http://schemas.microsoft.com/office/drawing/2014/main" id="{FE3099F0-5FEA-DC73-74E0-80A198F53647}"/>
            </a:ext>
          </a:extLst>
        </xdr:cNvPr>
        <xdr:cNvCxnSpPr/>
      </xdr:nvCxnSpPr>
      <xdr:spPr>
        <a:xfrm>
          <a:off x="2698274" y="743066"/>
          <a:ext cx="137040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2493926</xdr:colOff>
      <xdr:row>3</xdr:row>
      <xdr:rowOff>24175</xdr:rowOff>
    </xdr:from>
    <xdr:to>
      <xdr:col>1</xdr:col>
      <xdr:colOff>3569803</xdr:colOff>
      <xdr:row>3</xdr:row>
      <xdr:rowOff>24175</xdr:rowOff>
    </xdr:to>
    <xdr:cxnSp macro="">
      <xdr:nvCxnSpPr>
        <xdr:cNvPr id="3" name="Straight Connector 2">
          <a:extLst>
            <a:ext uri="{FF2B5EF4-FFF2-40B4-BE49-F238E27FC236}">
              <a16:creationId xmlns:a16="http://schemas.microsoft.com/office/drawing/2014/main" id="{DB4219B5-4801-EDCD-16DE-D57D37C4DC63}"/>
            </a:ext>
          </a:extLst>
        </xdr:cNvPr>
        <xdr:cNvCxnSpPr/>
      </xdr:nvCxnSpPr>
      <xdr:spPr>
        <a:xfrm>
          <a:off x="2924622" y="819305"/>
          <a:ext cx="107587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672672</xdr:colOff>
      <xdr:row>3</xdr:row>
      <xdr:rowOff>36108</xdr:rowOff>
    </xdr:from>
    <xdr:to>
      <xdr:col>5</xdr:col>
      <xdr:colOff>395654</xdr:colOff>
      <xdr:row>3</xdr:row>
      <xdr:rowOff>36108</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5010210" y="937320"/>
          <a:ext cx="15547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1614281</xdr:colOff>
      <xdr:row>2</xdr:row>
      <xdr:rowOff>476250</xdr:rowOff>
    </xdr:from>
    <xdr:to>
      <xdr:col>2</xdr:col>
      <xdr:colOff>485775</xdr:colOff>
      <xdr:row>2</xdr:row>
      <xdr:rowOff>476250</xdr:rowOff>
    </xdr:to>
    <xdr:cxnSp macro="">
      <xdr:nvCxnSpPr>
        <xdr:cNvPr id="3" name="Straight Connector 2">
          <a:extLst>
            <a:ext uri="{FF2B5EF4-FFF2-40B4-BE49-F238E27FC236}">
              <a16:creationId xmlns:a16="http://schemas.microsoft.com/office/drawing/2014/main" id="{064C3B86-B23D-8F33-F8CF-64EF64CDDB0E}"/>
            </a:ext>
          </a:extLst>
        </xdr:cNvPr>
        <xdr:cNvCxnSpPr/>
      </xdr:nvCxnSpPr>
      <xdr:spPr>
        <a:xfrm>
          <a:off x="2195306" y="952500"/>
          <a:ext cx="13384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1843299</xdr:colOff>
      <xdr:row>2</xdr:row>
      <xdr:rowOff>418157</xdr:rowOff>
    </xdr:from>
    <xdr:to>
      <xdr:col>2</xdr:col>
      <xdr:colOff>197389</xdr:colOff>
      <xdr:row>2</xdr:row>
      <xdr:rowOff>418157</xdr:rowOff>
    </xdr:to>
    <xdr:cxnSp macro="">
      <xdr:nvCxnSpPr>
        <xdr:cNvPr id="3" name="Straight Connector 2">
          <a:extLst>
            <a:ext uri="{FF2B5EF4-FFF2-40B4-BE49-F238E27FC236}">
              <a16:creationId xmlns:a16="http://schemas.microsoft.com/office/drawing/2014/main" id="{00CF0154-C38A-8660-50BB-4970B217F9C3}"/>
            </a:ext>
          </a:extLst>
        </xdr:cNvPr>
        <xdr:cNvCxnSpPr/>
      </xdr:nvCxnSpPr>
      <xdr:spPr>
        <a:xfrm>
          <a:off x="2368816" y="871416"/>
          <a:ext cx="205898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633881</xdr:colOff>
      <xdr:row>3</xdr:row>
      <xdr:rowOff>4347</xdr:rowOff>
    </xdr:from>
    <xdr:to>
      <xdr:col>5</xdr:col>
      <xdr:colOff>400395</xdr:colOff>
      <xdr:row>3</xdr:row>
      <xdr:rowOff>4347</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4685669" y="846943"/>
          <a:ext cx="218439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1935050</xdr:colOff>
      <xdr:row>2</xdr:row>
      <xdr:rowOff>419571</xdr:rowOff>
    </xdr:from>
    <xdr:to>
      <xdr:col>2</xdr:col>
      <xdr:colOff>179471</xdr:colOff>
      <xdr:row>2</xdr:row>
      <xdr:rowOff>419571</xdr:rowOff>
    </xdr:to>
    <xdr:cxnSp macro="">
      <xdr:nvCxnSpPr>
        <xdr:cNvPr id="4" name="Straight Connector 3">
          <a:extLst>
            <a:ext uri="{FF2B5EF4-FFF2-40B4-BE49-F238E27FC236}">
              <a16:creationId xmlns:a16="http://schemas.microsoft.com/office/drawing/2014/main" id="{3D374DAB-C6CE-9EAA-1E72-3E2D661150CA}"/>
            </a:ext>
          </a:extLst>
        </xdr:cNvPr>
        <xdr:cNvCxnSpPr/>
      </xdr:nvCxnSpPr>
      <xdr:spPr>
        <a:xfrm>
          <a:off x="2461432" y="890808"/>
          <a:ext cx="191405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6" dT="2025-06-11T02:08:41.50" personId="{00000000-0000-0000-0000-000000000000}" id="{A64872F3-9BD6-4603-A3D6-C3F01F9FE427}">
    <text>97,3</text>
  </threadedComment>
</ThreadedComments>
</file>

<file path=xl/threadedComments/threadedComment2.xml><?xml version="1.0" encoding="utf-8"?>
<ThreadedComments xmlns="http://schemas.microsoft.com/office/spreadsheetml/2018/threadedcomments" xmlns:x="http://schemas.openxmlformats.org/spreadsheetml/2006/main">
  <threadedComment ref="R55" dT="2025-06-09T04:39:34.25" personId="{00000000-0000-0000-0000-000000000000}" id="{58748863-BA70-45E8-A0C6-DBC204427539}">
    <text>Đã TT</text>
  </threadedComment>
  <threadedComment ref="S55" dT="2025-06-09T04:39:39.57" personId="{00000000-0000-0000-0000-000000000000}" id="{D7C1A629-853C-4653-B8BA-312B3247D52B}">
    <text>Đã TT</tex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E278"/>
  <sheetViews>
    <sheetView zoomScale="190" zoomScaleNormal="190" workbookViewId="0">
      <selection activeCell="B5" sqref="B5:B7"/>
    </sheetView>
  </sheetViews>
  <sheetFormatPr defaultColWidth="9" defaultRowHeight="18.75"/>
  <cols>
    <col min="1" max="1" width="6.875" style="76" customWidth="1"/>
    <col min="2" max="2" width="48.125" style="76" customWidth="1"/>
    <col min="3" max="3" width="8.875" style="76" customWidth="1"/>
    <col min="4" max="4" width="11.125" style="76" hidden="1" customWidth="1"/>
    <col min="5" max="6" width="11.375" style="76" hidden="1" customWidth="1"/>
    <col min="7" max="7" width="12.25" style="76" hidden="1" customWidth="1"/>
    <col min="8" max="8" width="13" style="76" hidden="1" customWidth="1"/>
    <col min="9" max="13" width="11.75" style="598" hidden="1" customWidth="1"/>
    <col min="14" max="14" width="14.75" style="76" customWidth="1"/>
    <col min="15" max="17" width="11.75" style="598" hidden="1" customWidth="1"/>
    <col min="18" max="18" width="12.125" style="598" hidden="1" customWidth="1"/>
    <col min="19" max="19" width="13" style="598" hidden="1" customWidth="1"/>
    <col min="20" max="20" width="10.375" style="76" bestFit="1" customWidth="1"/>
    <col min="21" max="21" width="9.125" style="76" hidden="1" customWidth="1"/>
    <col min="22" max="24" width="10.25" style="76" hidden="1" customWidth="1"/>
    <col min="25" max="31" width="10.25" style="76" customWidth="1"/>
    <col min="32" max="16384" width="9" style="2"/>
  </cols>
  <sheetData>
    <row r="1" spans="1:21" ht="18" customHeight="1">
      <c r="A1" s="1032" t="s">
        <v>226</v>
      </c>
      <c r="B1" s="1032"/>
    </row>
    <row r="2" spans="1:21" ht="18.75" customHeight="1">
      <c r="A2" s="1033" t="s">
        <v>486</v>
      </c>
      <c r="B2" s="1033"/>
      <c r="C2" s="1033"/>
      <c r="D2" s="1033"/>
      <c r="E2" s="1033"/>
      <c r="F2" s="1033"/>
      <c r="G2" s="1033"/>
      <c r="H2" s="1033"/>
      <c r="I2" s="1033"/>
      <c r="J2" s="1033"/>
      <c r="K2" s="1033"/>
      <c r="L2" s="1033"/>
      <c r="M2" s="1033"/>
      <c r="N2" s="1033"/>
      <c r="O2" s="1033"/>
      <c r="P2" s="1033"/>
      <c r="Q2" s="1033"/>
      <c r="R2" s="1033"/>
      <c r="S2" s="1033"/>
      <c r="T2" s="1033"/>
    </row>
    <row r="3" spans="1:21" ht="41.25" customHeight="1">
      <c r="A3" s="1046" t="s">
        <v>706</v>
      </c>
      <c r="B3" s="1046"/>
      <c r="C3" s="1046"/>
      <c r="D3" s="1046"/>
      <c r="E3" s="1046"/>
      <c r="F3" s="1046"/>
      <c r="G3" s="1046"/>
      <c r="H3" s="1046"/>
      <c r="I3" s="1046"/>
      <c r="J3" s="1046"/>
      <c r="K3" s="1046"/>
      <c r="L3" s="1046"/>
      <c r="M3" s="1046"/>
      <c r="N3" s="1046"/>
      <c r="O3" s="1046"/>
      <c r="P3" s="1046"/>
      <c r="Q3" s="1046"/>
      <c r="R3" s="1046"/>
      <c r="S3" s="1046"/>
      <c r="T3" s="1046"/>
    </row>
    <row r="4" spans="1:21" ht="18.75" customHeight="1">
      <c r="A4" s="145"/>
      <c r="B4" s="145"/>
      <c r="C4" s="145"/>
      <c r="D4" s="145"/>
      <c r="E4" s="145"/>
      <c r="F4" s="145"/>
      <c r="G4" s="145"/>
      <c r="H4" s="145"/>
      <c r="I4" s="695"/>
      <c r="J4" s="695"/>
      <c r="K4" s="695"/>
      <c r="L4" s="695"/>
      <c r="M4" s="695"/>
      <c r="N4" s="145"/>
      <c r="O4" s="695"/>
      <c r="P4" s="695"/>
      <c r="Q4" s="695"/>
      <c r="R4" s="695"/>
      <c r="S4" s="695"/>
      <c r="T4" s="145"/>
    </row>
    <row r="5" spans="1:21" ht="76.5" customHeight="1">
      <c r="A5" s="1049" t="s">
        <v>1</v>
      </c>
      <c r="B5" s="1049" t="s">
        <v>2</v>
      </c>
      <c r="C5" s="1048" t="s">
        <v>267</v>
      </c>
      <c r="D5" s="1048" t="s">
        <v>439</v>
      </c>
      <c r="E5" s="1027" t="s">
        <v>4</v>
      </c>
      <c r="F5" s="1027"/>
      <c r="G5" s="1069" t="s">
        <v>438</v>
      </c>
      <c r="H5" s="1069"/>
      <c r="I5" s="1069"/>
      <c r="J5" s="1069"/>
      <c r="K5" s="1069"/>
      <c r="L5" s="1069"/>
      <c r="M5" s="1069"/>
      <c r="N5" s="1069"/>
      <c r="O5" s="1069"/>
      <c r="P5" s="1069"/>
      <c r="Q5" s="1069"/>
      <c r="R5" s="1069"/>
      <c r="S5" s="1069"/>
      <c r="T5" s="1073" t="s">
        <v>40</v>
      </c>
    </row>
    <row r="6" spans="1:21" ht="40.5" hidden="1" customHeight="1">
      <c r="A6" s="1049"/>
      <c r="B6" s="1049"/>
      <c r="C6" s="1048"/>
      <c r="D6" s="1048"/>
      <c r="E6" s="63"/>
      <c r="F6" s="63"/>
      <c r="G6" s="1042" t="s">
        <v>453</v>
      </c>
      <c r="H6" s="1063" t="s">
        <v>476</v>
      </c>
      <c r="I6" s="1064"/>
      <c r="J6" s="1064"/>
      <c r="K6" s="1064"/>
      <c r="L6" s="1064"/>
      <c r="M6" s="1065"/>
      <c r="N6" s="1066" t="s">
        <v>477</v>
      </c>
      <c r="O6" s="1067"/>
      <c r="P6" s="1067"/>
      <c r="Q6" s="1067"/>
      <c r="R6" s="1067"/>
      <c r="S6" s="1068"/>
      <c r="T6" s="1073"/>
    </row>
    <row r="7" spans="1:21" ht="48.75" hidden="1" customHeight="1">
      <c r="A7" s="1049"/>
      <c r="B7" s="1049"/>
      <c r="C7" s="1048"/>
      <c r="D7" s="1048"/>
      <c r="E7" s="63" t="s">
        <v>8</v>
      </c>
      <c r="F7" s="63" t="s">
        <v>10</v>
      </c>
      <c r="G7" s="1044"/>
      <c r="H7" s="37" t="s">
        <v>453</v>
      </c>
      <c r="I7" s="576" t="s">
        <v>473</v>
      </c>
      <c r="J7" s="577" t="s">
        <v>48</v>
      </c>
      <c r="K7" s="577" t="s">
        <v>42</v>
      </c>
      <c r="L7" s="577" t="s">
        <v>46</v>
      </c>
      <c r="M7" s="577" t="s">
        <v>45</v>
      </c>
      <c r="N7" s="550" t="s">
        <v>453</v>
      </c>
      <c r="O7" s="577" t="s">
        <v>43</v>
      </c>
      <c r="P7" s="577" t="s">
        <v>44</v>
      </c>
      <c r="Q7" s="577" t="s">
        <v>47</v>
      </c>
      <c r="R7" s="577" t="s">
        <v>474</v>
      </c>
      <c r="S7" s="577" t="s">
        <v>475</v>
      </c>
      <c r="T7" s="1073"/>
    </row>
    <row r="8" spans="1:21" ht="48" hidden="1" customHeight="1">
      <c r="A8" s="599"/>
      <c r="B8" s="599"/>
      <c r="C8" s="63"/>
      <c r="D8" s="63"/>
      <c r="E8" s="63"/>
      <c r="F8" s="63"/>
      <c r="G8" s="696"/>
      <c r="H8" s="697">
        <v>25403</v>
      </c>
      <c r="I8" s="698">
        <v>3491</v>
      </c>
      <c r="J8" s="698">
        <v>5964</v>
      </c>
      <c r="K8" s="699">
        <v>7884</v>
      </c>
      <c r="L8" s="699">
        <v>4762</v>
      </c>
      <c r="M8" s="699">
        <v>3302</v>
      </c>
      <c r="N8" s="700">
        <v>36456</v>
      </c>
      <c r="O8" s="698">
        <v>14319</v>
      </c>
      <c r="P8" s="699">
        <v>9075</v>
      </c>
      <c r="Q8" s="699">
        <v>5287</v>
      </c>
      <c r="R8" s="699">
        <v>3497</v>
      </c>
      <c r="S8" s="699">
        <v>4278</v>
      </c>
      <c r="T8" s="550"/>
    </row>
    <row r="9" spans="1:21" ht="64.5" hidden="1" customHeight="1">
      <c r="A9" s="599"/>
      <c r="B9" s="599"/>
      <c r="C9" s="63"/>
      <c r="D9" s="63"/>
      <c r="E9" s="63"/>
      <c r="F9" s="63"/>
      <c r="G9" s="696"/>
      <c r="H9" s="602"/>
      <c r="I9" s="701"/>
      <c r="J9" s="702">
        <f>J15/J8%</f>
        <v>63.883299798792756</v>
      </c>
      <c r="K9" s="703"/>
      <c r="L9" s="704"/>
      <c r="M9" s="704"/>
      <c r="N9" s="601"/>
      <c r="O9" s="701"/>
      <c r="P9" s="704"/>
      <c r="Q9" s="704"/>
      <c r="R9" s="704"/>
      <c r="S9" s="704"/>
      <c r="T9" s="550"/>
    </row>
    <row r="10" spans="1:21" ht="59.25" customHeight="1">
      <c r="A10" s="64">
        <v>1</v>
      </c>
      <c r="B10" s="69" t="s">
        <v>268</v>
      </c>
      <c r="C10" s="64" t="s">
        <v>22</v>
      </c>
      <c r="D10" s="66">
        <v>100</v>
      </c>
      <c r="E10" s="66">
        <v>100</v>
      </c>
      <c r="F10" s="66">
        <v>100</v>
      </c>
      <c r="G10" s="39"/>
      <c r="H10" s="590">
        <v>100</v>
      </c>
      <c r="I10" s="705">
        <v>100</v>
      </c>
      <c r="J10" s="705">
        <v>100</v>
      </c>
      <c r="K10" s="705">
        <v>100</v>
      </c>
      <c r="L10" s="705">
        <v>100</v>
      </c>
      <c r="M10" s="705">
        <v>100</v>
      </c>
      <c r="N10" s="928">
        <v>100</v>
      </c>
      <c r="O10" s="705">
        <v>100</v>
      </c>
      <c r="P10" s="705">
        <v>100</v>
      </c>
      <c r="Q10" s="705">
        <v>100</v>
      </c>
      <c r="R10" s="705">
        <v>100</v>
      </c>
      <c r="S10" s="705">
        <v>100</v>
      </c>
      <c r="T10" s="706"/>
    </row>
    <row r="11" spans="1:21" ht="60" customHeight="1">
      <c r="A11" s="64">
        <v>2</v>
      </c>
      <c r="B11" s="69" t="s">
        <v>269</v>
      </c>
      <c r="C11" s="64" t="s">
        <v>22</v>
      </c>
      <c r="D11" s="66">
        <v>100</v>
      </c>
      <c r="E11" s="66">
        <v>100</v>
      </c>
      <c r="F11" s="66">
        <v>100</v>
      </c>
      <c r="G11" s="66"/>
      <c r="H11" s="590">
        <v>100</v>
      </c>
      <c r="I11" s="705">
        <v>100</v>
      </c>
      <c r="J11" s="705">
        <v>100</v>
      </c>
      <c r="K11" s="705">
        <v>100</v>
      </c>
      <c r="L11" s="705">
        <v>100</v>
      </c>
      <c r="M11" s="705">
        <v>100</v>
      </c>
      <c r="N11" s="928">
        <v>100</v>
      </c>
      <c r="O11" s="705">
        <v>100</v>
      </c>
      <c r="P11" s="705">
        <v>100</v>
      </c>
      <c r="Q11" s="705">
        <v>100</v>
      </c>
      <c r="R11" s="705">
        <v>100</v>
      </c>
      <c r="S11" s="705">
        <v>100</v>
      </c>
      <c r="T11" s="72"/>
    </row>
    <row r="12" spans="1:21" ht="51.75" hidden="1" customHeight="1">
      <c r="A12" s="64">
        <v>2</v>
      </c>
      <c r="B12" s="69" t="s">
        <v>270</v>
      </c>
      <c r="C12" s="64" t="s">
        <v>231</v>
      </c>
      <c r="D12" s="67">
        <v>12937</v>
      </c>
      <c r="E12" s="67">
        <v>13019</v>
      </c>
      <c r="F12" s="67">
        <v>13019</v>
      </c>
      <c r="G12" s="67"/>
      <c r="H12" s="707">
        <v>6453</v>
      </c>
      <c r="I12" s="708">
        <v>729</v>
      </c>
      <c r="J12" s="708">
        <v>1032</v>
      </c>
      <c r="K12" s="708">
        <v>2416</v>
      </c>
      <c r="L12" s="708">
        <v>1498</v>
      </c>
      <c r="M12" s="708">
        <v>778</v>
      </c>
      <c r="N12" s="934">
        <v>9076</v>
      </c>
      <c r="O12" s="708">
        <v>3669</v>
      </c>
      <c r="P12" s="708">
        <v>2473</v>
      </c>
      <c r="Q12" s="708">
        <v>1334</v>
      </c>
      <c r="R12" s="708">
        <v>702</v>
      </c>
      <c r="S12" s="708">
        <v>898</v>
      </c>
      <c r="T12" s="253"/>
    </row>
    <row r="13" spans="1:21" ht="51.75" customHeight="1">
      <c r="A13" s="64">
        <v>3</v>
      </c>
      <c r="B13" s="65" t="s">
        <v>271</v>
      </c>
      <c r="C13" s="64" t="s">
        <v>22</v>
      </c>
      <c r="D13" s="66">
        <v>100</v>
      </c>
      <c r="E13" s="66">
        <v>100</v>
      </c>
      <c r="F13" s="66">
        <v>100</v>
      </c>
      <c r="G13" s="39"/>
      <c r="H13" s="709">
        <v>100</v>
      </c>
      <c r="I13" s="710">
        <v>100</v>
      </c>
      <c r="J13" s="710">
        <v>100</v>
      </c>
      <c r="K13" s="710">
        <v>100</v>
      </c>
      <c r="L13" s="710">
        <v>100</v>
      </c>
      <c r="M13" s="710">
        <v>100</v>
      </c>
      <c r="N13" s="935">
        <v>100</v>
      </c>
      <c r="O13" s="710">
        <v>100</v>
      </c>
      <c r="P13" s="710">
        <v>100</v>
      </c>
      <c r="Q13" s="710">
        <v>100</v>
      </c>
      <c r="R13" s="710">
        <v>100</v>
      </c>
      <c r="S13" s="710">
        <v>100</v>
      </c>
      <c r="T13" s="70"/>
    </row>
    <row r="14" spans="1:21" ht="42.75" hidden="1" customHeight="1">
      <c r="A14" s="64"/>
      <c r="B14" s="65" t="s">
        <v>646</v>
      </c>
      <c r="C14" s="64"/>
      <c r="D14" s="66"/>
      <c r="E14" s="66"/>
      <c r="F14" s="66"/>
      <c r="G14" s="39"/>
      <c r="H14" s="783"/>
      <c r="I14" s="710"/>
      <c r="J14" s="784"/>
      <c r="K14" s="710"/>
      <c r="L14" s="710"/>
      <c r="M14" s="710"/>
      <c r="N14" s="936">
        <v>36456</v>
      </c>
      <c r="O14" s="788">
        <v>14319</v>
      </c>
      <c r="P14" s="789">
        <v>9075</v>
      </c>
      <c r="Q14" s="789">
        <v>5287</v>
      </c>
      <c r="R14" s="789">
        <v>3497</v>
      </c>
      <c r="S14" s="789">
        <v>4278</v>
      </c>
      <c r="T14" s="70"/>
    </row>
    <row r="15" spans="1:21" ht="51.75" hidden="1" customHeight="1">
      <c r="A15" s="64">
        <v>3</v>
      </c>
      <c r="B15" s="69" t="s">
        <v>622</v>
      </c>
      <c r="C15" s="64" t="s">
        <v>28</v>
      </c>
      <c r="D15" s="711">
        <v>12711</v>
      </c>
      <c r="E15" s="67">
        <v>12968</v>
      </c>
      <c r="F15" s="67">
        <v>12998</v>
      </c>
      <c r="G15" s="67"/>
      <c r="H15" s="697">
        <f>J15+K15+L15+M15</f>
        <v>19758</v>
      </c>
      <c r="I15" s="712">
        <v>0</v>
      </c>
      <c r="J15" s="713">
        <v>3810</v>
      </c>
      <c r="K15" s="492">
        <v>7884</v>
      </c>
      <c r="L15" s="492">
        <v>4762</v>
      </c>
      <c r="M15" s="492">
        <v>3302</v>
      </c>
      <c r="N15" s="936">
        <f>+O15+P15+Q15</f>
        <v>28681</v>
      </c>
      <c r="O15" s="713">
        <v>14319</v>
      </c>
      <c r="P15" s="492">
        <v>9075</v>
      </c>
      <c r="Q15" s="492">
        <v>5287</v>
      </c>
      <c r="R15" s="712">
        <v>0</v>
      </c>
      <c r="S15" s="712">
        <v>0</v>
      </c>
      <c r="T15" s="252"/>
      <c r="U15" s="2"/>
    </row>
    <row r="16" spans="1:21" ht="51.75" customHeight="1">
      <c r="A16" s="64">
        <v>4</v>
      </c>
      <c r="B16" s="714" t="s">
        <v>621</v>
      </c>
      <c r="C16" s="64" t="s">
        <v>22</v>
      </c>
      <c r="D16" s="66">
        <v>100</v>
      </c>
      <c r="E16" s="66">
        <v>100</v>
      </c>
      <c r="F16" s="258">
        <v>100</v>
      </c>
      <c r="G16" s="587"/>
      <c r="H16" s="241">
        <f>H15/H8%</f>
        <v>77.778215171436443</v>
      </c>
      <c r="I16" s="712">
        <v>0</v>
      </c>
      <c r="J16" s="715">
        <v>100</v>
      </c>
      <c r="K16" s="715">
        <v>100</v>
      </c>
      <c r="L16" s="715">
        <v>100</v>
      </c>
      <c r="M16" s="715">
        <v>100</v>
      </c>
      <c r="N16" s="937">
        <f>N15/N8%</f>
        <v>78.672920781215709</v>
      </c>
      <c r="O16" s="710">
        <v>100</v>
      </c>
      <c r="P16" s="710">
        <v>100</v>
      </c>
      <c r="Q16" s="710">
        <v>100</v>
      </c>
      <c r="R16" s="837"/>
      <c r="S16" s="837"/>
      <c r="T16" s="716"/>
      <c r="U16" s="78" t="s">
        <v>272</v>
      </c>
    </row>
    <row r="17" spans="1:20" ht="57" hidden="1" customHeight="1">
      <c r="A17" s="64">
        <v>4</v>
      </c>
      <c r="B17" s="69" t="s">
        <v>273</v>
      </c>
      <c r="C17" s="64"/>
      <c r="D17" s="64"/>
      <c r="E17" s="72"/>
      <c r="F17" s="72"/>
      <c r="G17" s="94"/>
      <c r="H17" s="717"/>
      <c r="I17" s="718"/>
      <c r="J17" s="718"/>
      <c r="K17" s="718"/>
      <c r="L17" s="718"/>
      <c r="M17" s="718"/>
      <c r="N17" s="717"/>
      <c r="O17" s="718"/>
      <c r="P17" s="718"/>
      <c r="Q17" s="718"/>
      <c r="R17" s="718"/>
      <c r="S17" s="718"/>
      <c r="T17" s="717"/>
    </row>
    <row r="18" spans="1:20" ht="57" hidden="1" customHeight="1">
      <c r="A18" s="64"/>
      <c r="B18" s="69" t="s">
        <v>274</v>
      </c>
      <c r="C18" s="64" t="s">
        <v>275</v>
      </c>
      <c r="D18" s="66">
        <v>100</v>
      </c>
      <c r="E18" s="66">
        <v>120</v>
      </c>
      <c r="F18" s="66">
        <v>120</v>
      </c>
      <c r="G18" s="66"/>
      <c r="H18" s="93"/>
      <c r="I18" s="715"/>
      <c r="J18" s="715"/>
      <c r="K18" s="715"/>
      <c r="L18" s="715"/>
      <c r="M18" s="715"/>
      <c r="N18" s="93"/>
      <c r="O18" s="715"/>
      <c r="P18" s="715"/>
      <c r="Q18" s="715"/>
      <c r="R18" s="715"/>
      <c r="S18" s="719"/>
      <c r="T18" s="72"/>
    </row>
    <row r="19" spans="1:20" ht="45.75" hidden="1" customHeight="1">
      <c r="A19" s="64"/>
      <c r="B19" s="65" t="s">
        <v>276</v>
      </c>
      <c r="C19" s="64" t="s">
        <v>275</v>
      </c>
      <c r="D19" s="66">
        <v>100</v>
      </c>
      <c r="E19" s="66">
        <v>120</v>
      </c>
      <c r="F19" s="66">
        <v>120</v>
      </c>
      <c r="G19" s="66"/>
      <c r="H19" s="93"/>
      <c r="I19" s="715"/>
      <c r="J19" s="715"/>
      <c r="K19" s="715"/>
      <c r="L19" s="715"/>
      <c r="M19" s="715"/>
      <c r="N19" s="93"/>
      <c r="O19" s="715"/>
      <c r="P19" s="715"/>
      <c r="Q19" s="715"/>
      <c r="R19" s="715"/>
      <c r="S19" s="719"/>
      <c r="T19" s="72"/>
    </row>
    <row r="20" spans="1:20" ht="45.75" hidden="1" customHeight="1">
      <c r="A20" s="64"/>
      <c r="B20" s="65" t="s">
        <v>277</v>
      </c>
      <c r="C20" s="64" t="s">
        <v>275</v>
      </c>
      <c r="D20" s="66">
        <v>100</v>
      </c>
      <c r="E20" s="66">
        <v>120</v>
      </c>
      <c r="F20" s="66">
        <v>120</v>
      </c>
      <c r="G20" s="66"/>
      <c r="H20" s="93"/>
      <c r="I20" s="715"/>
      <c r="J20" s="715"/>
      <c r="K20" s="715"/>
      <c r="L20" s="715"/>
      <c r="M20" s="715"/>
      <c r="N20" s="93"/>
      <c r="O20" s="715"/>
      <c r="P20" s="715"/>
      <c r="Q20" s="715"/>
      <c r="R20" s="715"/>
      <c r="S20" s="719"/>
      <c r="T20" s="72"/>
    </row>
    <row r="21" spans="1:20" ht="57" hidden="1" customHeight="1">
      <c r="A21" s="64">
        <v>5</v>
      </c>
      <c r="B21" s="69" t="s">
        <v>278</v>
      </c>
      <c r="C21" s="64" t="s">
        <v>22</v>
      </c>
      <c r="D21" s="66">
        <v>96.5</v>
      </c>
      <c r="E21" s="72">
        <v>97</v>
      </c>
      <c r="F21" s="72">
        <v>96.4</v>
      </c>
      <c r="G21" s="72"/>
      <c r="H21" s="93"/>
      <c r="I21" s="715"/>
      <c r="J21" s="715"/>
      <c r="K21" s="715"/>
      <c r="L21" s="715"/>
      <c r="M21" s="715"/>
      <c r="N21" s="93"/>
      <c r="O21" s="715"/>
      <c r="P21" s="715"/>
      <c r="Q21" s="715"/>
      <c r="R21" s="715"/>
      <c r="S21" s="719"/>
      <c r="T21" s="72"/>
    </row>
    <row r="22" spans="1:20" ht="57" hidden="1" customHeight="1">
      <c r="A22" s="64"/>
      <c r="B22" s="65" t="s">
        <v>279</v>
      </c>
      <c r="C22" s="64" t="s">
        <v>22</v>
      </c>
      <c r="D22" s="66">
        <v>99.5</v>
      </c>
      <c r="E22" s="72">
        <v>97</v>
      </c>
      <c r="F22" s="72">
        <v>96.4</v>
      </c>
      <c r="G22" s="72"/>
      <c r="H22" s="93"/>
      <c r="I22" s="715"/>
      <c r="J22" s="715"/>
      <c r="K22" s="715"/>
      <c r="L22" s="715"/>
      <c r="M22" s="715"/>
      <c r="N22" s="93"/>
      <c r="O22" s="715"/>
      <c r="P22" s="715"/>
      <c r="Q22" s="715"/>
      <c r="R22" s="715"/>
      <c r="S22" s="719"/>
      <c r="T22" s="72"/>
    </row>
    <row r="24" spans="1:20">
      <c r="S24" s="785"/>
    </row>
    <row r="278" spans="5:5" ht="24.75" customHeight="1">
      <c r="E278" s="720" t="s">
        <v>280</v>
      </c>
    </row>
  </sheetData>
  <mergeCells count="13">
    <mergeCell ref="T5:T7"/>
    <mergeCell ref="A1:B1"/>
    <mergeCell ref="A2:T2"/>
    <mergeCell ref="A3:T3"/>
    <mergeCell ref="A5:A7"/>
    <mergeCell ref="B5:B7"/>
    <mergeCell ref="C5:C7"/>
    <mergeCell ref="D5:D7"/>
    <mergeCell ref="E5:F5"/>
    <mergeCell ref="G5:S5"/>
    <mergeCell ref="G6:G7"/>
    <mergeCell ref="H6:M6"/>
    <mergeCell ref="N6:S6"/>
  </mergeCells>
  <printOptions horizontalCentered="1"/>
  <pageMargins left="0.31496062992126" right="0.31496062992126" top="0.27559055118110198" bottom="0.23622047244094499" header="0.511811023622047" footer="0.196850393700787"/>
  <pageSetup paperSize="9" orientation="portrait" verticalDpi="300" r:id="rId1"/>
  <headerFooter>
    <oddFooter>&amp;CPage &amp;P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66CC"/>
  </sheetPr>
  <dimension ref="A1:BA36"/>
  <sheetViews>
    <sheetView zoomScale="175" zoomScaleNormal="175" workbookViewId="0">
      <selection activeCell="B5" sqref="B5:B7"/>
    </sheetView>
  </sheetViews>
  <sheetFormatPr defaultColWidth="9" defaultRowHeight="18.75"/>
  <cols>
    <col min="1" max="1" width="4.375" style="76" bestFit="1" customWidth="1"/>
    <col min="2" max="2" width="45.375" style="76" customWidth="1"/>
    <col min="3" max="3" width="10.875" style="76" customWidth="1"/>
    <col min="4" max="6" width="11.875" style="76" hidden="1" customWidth="1"/>
    <col min="7" max="7" width="12" style="76" hidden="1" customWidth="1"/>
    <col min="8" max="12" width="12.25" style="598" hidden="1" customWidth="1"/>
    <col min="13" max="13" width="12.625" style="76" customWidth="1"/>
    <col min="14" max="18" width="12.25" style="598" hidden="1" customWidth="1"/>
    <col min="19" max="19" width="10.375" style="76" customWidth="1"/>
    <col min="20" max="22" width="10.125" style="76" hidden="1" customWidth="1"/>
    <col min="23" max="24" width="11.75" style="76" hidden="1" customWidth="1"/>
    <col min="25" max="25" width="10.875" style="76" hidden="1" customWidth="1"/>
    <col min="26" max="40" width="10.125" style="76" hidden="1" customWidth="1"/>
    <col min="41" max="53" width="10.25" style="76" customWidth="1"/>
    <col min="54" max="16384" width="9" style="2"/>
  </cols>
  <sheetData>
    <row r="1" spans="1:53" ht="18.75" customHeight="1">
      <c r="A1" s="1032" t="s">
        <v>266</v>
      </c>
      <c r="B1" s="1032"/>
    </row>
    <row r="2" spans="1:53" ht="22.5" customHeight="1">
      <c r="A2" s="1033" t="s">
        <v>485</v>
      </c>
      <c r="B2" s="1033"/>
      <c r="C2" s="1033"/>
      <c r="D2" s="1033"/>
      <c r="E2" s="1033"/>
      <c r="F2" s="1033"/>
      <c r="G2" s="1033"/>
      <c r="H2" s="1033"/>
      <c r="I2" s="1033"/>
      <c r="J2" s="1033"/>
      <c r="K2" s="1033"/>
      <c r="L2" s="1033"/>
      <c r="M2" s="1033"/>
      <c r="N2" s="1033"/>
      <c r="O2" s="1033"/>
      <c r="P2" s="1033"/>
      <c r="Q2" s="1033"/>
      <c r="R2" s="1033"/>
      <c r="S2" s="1033"/>
      <c r="T2" s="1033"/>
      <c r="U2" s="1033"/>
      <c r="V2" s="1033"/>
      <c r="W2" s="1033"/>
      <c r="X2" s="1033"/>
      <c r="Y2" s="1033"/>
      <c r="Z2" s="1033"/>
      <c r="AA2" s="1033"/>
      <c r="AB2" s="1033"/>
      <c r="AC2" s="1033"/>
      <c r="AD2" s="1033"/>
      <c r="AE2" s="1033"/>
      <c r="AF2" s="1033"/>
      <c r="AG2" s="1033"/>
      <c r="AH2" s="1033"/>
      <c r="AI2" s="1033"/>
      <c r="AJ2" s="1033"/>
      <c r="AK2" s="1033"/>
      <c r="AL2" s="1033"/>
      <c r="AM2" s="1033"/>
      <c r="AN2" s="1033"/>
    </row>
    <row r="3" spans="1:53" ht="33.75" customHeight="1">
      <c r="A3" s="1099" t="s">
        <v>706</v>
      </c>
      <c r="B3" s="1099"/>
      <c r="C3" s="1099"/>
      <c r="D3" s="1099"/>
      <c r="E3" s="1099"/>
      <c r="F3" s="1099"/>
      <c r="G3" s="1099"/>
      <c r="H3" s="1099"/>
      <c r="I3" s="1099"/>
      <c r="J3" s="1099"/>
      <c r="K3" s="1099"/>
      <c r="L3" s="1099"/>
      <c r="M3" s="1099"/>
      <c r="N3" s="1099"/>
      <c r="O3" s="1099"/>
      <c r="P3" s="1099"/>
      <c r="Q3" s="1099"/>
      <c r="R3" s="1099"/>
      <c r="S3" s="1099"/>
      <c r="T3" s="1099"/>
      <c r="U3" s="1099"/>
      <c r="V3" s="1099"/>
      <c r="W3" s="1099"/>
      <c r="X3" s="1099"/>
      <c r="Y3" s="1099"/>
      <c r="Z3" s="1099"/>
      <c r="AA3" s="1099"/>
      <c r="AB3" s="1099"/>
      <c r="AC3" s="1099"/>
      <c r="AD3" s="1099"/>
      <c r="AE3" s="1099"/>
      <c r="AF3" s="1099"/>
      <c r="AG3" s="1099"/>
      <c r="AH3" s="1099"/>
      <c r="AI3" s="1099"/>
      <c r="AJ3" s="1099"/>
      <c r="AK3" s="1099"/>
      <c r="AL3" s="1099"/>
      <c r="AM3" s="1099"/>
      <c r="AN3" s="1099"/>
    </row>
    <row r="4" spans="1:53" ht="18.75" customHeight="1">
      <c r="A4" s="1074"/>
      <c r="B4" s="1074"/>
      <c r="C4" s="1074"/>
      <c r="D4" s="1074"/>
      <c r="E4" s="1074"/>
      <c r="F4" s="1074"/>
      <c r="G4" s="1074"/>
      <c r="H4" s="1074"/>
      <c r="I4" s="1074"/>
      <c r="J4" s="1074"/>
      <c r="K4" s="1074"/>
      <c r="L4" s="1074"/>
      <c r="M4" s="1074"/>
      <c r="N4" s="1074"/>
      <c r="O4" s="1074"/>
      <c r="P4" s="1074"/>
      <c r="Q4" s="1074"/>
      <c r="R4" s="1074"/>
      <c r="S4" s="1074"/>
      <c r="T4" s="1074"/>
      <c r="U4" s="1074"/>
      <c r="V4" s="1074"/>
      <c r="W4" s="1074"/>
      <c r="X4" s="1074"/>
      <c r="Y4" s="1074"/>
      <c r="Z4" s="1074"/>
      <c r="AA4" s="1074"/>
      <c r="AB4" s="1074"/>
      <c r="AC4" s="1074"/>
      <c r="AD4" s="1074"/>
      <c r="AE4" s="1074"/>
      <c r="AF4" s="1074"/>
      <c r="AG4" s="1074"/>
      <c r="AH4" s="1074"/>
      <c r="AI4" s="1074"/>
      <c r="AJ4" s="1074"/>
      <c r="AK4" s="1074"/>
      <c r="AL4" s="1074"/>
      <c r="AM4" s="1074"/>
      <c r="AN4" s="1074"/>
    </row>
    <row r="5" spans="1:53" ht="73.5" customHeight="1">
      <c r="A5" s="1035" t="s">
        <v>38</v>
      </c>
      <c r="B5" s="1035" t="s">
        <v>2</v>
      </c>
      <c r="C5" s="1027" t="s">
        <v>39</v>
      </c>
      <c r="D5" s="1027" t="s">
        <v>439</v>
      </c>
      <c r="E5" s="1027" t="s">
        <v>4</v>
      </c>
      <c r="F5" s="1027"/>
      <c r="G5" s="1039" t="s">
        <v>454</v>
      </c>
      <c r="H5" s="1040"/>
      <c r="I5" s="1040"/>
      <c r="J5" s="1040"/>
      <c r="K5" s="1040"/>
      <c r="L5" s="1040"/>
      <c r="M5" s="1040"/>
      <c r="N5" s="1040"/>
      <c r="O5" s="1040"/>
      <c r="P5" s="1040"/>
      <c r="Q5" s="1040"/>
      <c r="R5" s="1040"/>
      <c r="S5" s="1027" t="s">
        <v>40</v>
      </c>
      <c r="T5" s="1027" t="s">
        <v>41</v>
      </c>
      <c r="U5" s="1027"/>
      <c r="V5" s="1027"/>
      <c r="W5" s="1027"/>
      <c r="X5" s="1027"/>
      <c r="Y5" s="1027"/>
      <c r="Z5" s="1027"/>
      <c r="AA5" s="1027"/>
      <c r="AB5" s="1027"/>
      <c r="AC5" s="1027"/>
      <c r="AD5" s="1027"/>
      <c r="AE5" s="1027"/>
      <c r="AF5" s="1027"/>
      <c r="AG5" s="1027"/>
      <c r="AH5" s="1027"/>
      <c r="AI5" s="1027"/>
      <c r="AJ5" s="1027"/>
      <c r="AK5" s="1027"/>
      <c r="AL5" s="1027"/>
      <c r="AM5" s="1027"/>
      <c r="AN5" s="1027"/>
    </row>
    <row r="6" spans="1:53" ht="33.75" hidden="1" customHeight="1">
      <c r="A6" s="1035"/>
      <c r="B6" s="1035"/>
      <c r="C6" s="1027"/>
      <c r="D6" s="1027"/>
      <c r="E6" s="1027" t="s">
        <v>8</v>
      </c>
      <c r="F6" s="1027" t="s">
        <v>10</v>
      </c>
      <c r="G6" s="1039" t="s">
        <v>476</v>
      </c>
      <c r="H6" s="1040"/>
      <c r="I6" s="1040"/>
      <c r="J6" s="1040"/>
      <c r="K6" s="1040"/>
      <c r="L6" s="1040"/>
      <c r="M6" s="1039" t="s">
        <v>477</v>
      </c>
      <c r="N6" s="1040"/>
      <c r="O6" s="1040"/>
      <c r="P6" s="1040"/>
      <c r="Q6" s="1040"/>
      <c r="R6" s="1041"/>
      <c r="S6" s="1027"/>
      <c r="T6" s="1027" t="s">
        <v>42</v>
      </c>
      <c r="U6" s="1027"/>
      <c r="V6" s="1027"/>
      <c r="W6" s="1027" t="s">
        <v>43</v>
      </c>
      <c r="X6" s="1027"/>
      <c r="Y6" s="1027"/>
      <c r="Z6" s="1027" t="s">
        <v>44</v>
      </c>
      <c r="AA6" s="1027"/>
      <c r="AB6" s="1027"/>
      <c r="AC6" s="1027" t="s">
        <v>45</v>
      </c>
      <c r="AD6" s="1027"/>
      <c r="AE6" s="1027"/>
      <c r="AF6" s="1027" t="s">
        <v>46</v>
      </c>
      <c r="AG6" s="1027"/>
      <c r="AH6" s="1027"/>
      <c r="AI6" s="1027" t="s">
        <v>47</v>
      </c>
      <c r="AJ6" s="1027"/>
      <c r="AK6" s="1027"/>
      <c r="AL6" s="1027" t="s">
        <v>48</v>
      </c>
      <c r="AM6" s="1027"/>
      <c r="AN6" s="1027"/>
    </row>
    <row r="7" spans="1:53" ht="56.25" hidden="1">
      <c r="A7" s="1035"/>
      <c r="B7" s="1035"/>
      <c r="C7" s="1027"/>
      <c r="D7" s="1027"/>
      <c r="E7" s="1027"/>
      <c r="F7" s="1027"/>
      <c r="G7" s="63" t="s">
        <v>453</v>
      </c>
      <c r="H7" s="605" t="s">
        <v>473</v>
      </c>
      <c r="I7" s="606" t="s">
        <v>48</v>
      </c>
      <c r="J7" s="606" t="s">
        <v>42</v>
      </c>
      <c r="K7" s="606" t="s">
        <v>46</v>
      </c>
      <c r="L7" s="606" t="s">
        <v>45</v>
      </c>
      <c r="M7" s="63" t="s">
        <v>453</v>
      </c>
      <c r="N7" s="606" t="s">
        <v>43</v>
      </c>
      <c r="O7" s="606" t="s">
        <v>44</v>
      </c>
      <c r="P7" s="606" t="s">
        <v>47</v>
      </c>
      <c r="Q7" s="606" t="s">
        <v>474</v>
      </c>
      <c r="R7" s="606" t="s">
        <v>475</v>
      </c>
      <c r="S7" s="1027"/>
      <c r="T7" s="62" t="s">
        <v>8</v>
      </c>
      <c r="U7" s="62" t="s">
        <v>10</v>
      </c>
      <c r="V7" s="62" t="s">
        <v>283</v>
      </c>
      <c r="W7" s="62" t="s">
        <v>8</v>
      </c>
      <c r="X7" s="62" t="s">
        <v>10</v>
      </c>
      <c r="Y7" s="62" t="s">
        <v>283</v>
      </c>
      <c r="Z7" s="62" t="s">
        <v>8</v>
      </c>
      <c r="AA7" s="62" t="s">
        <v>10</v>
      </c>
      <c r="AB7" s="62" t="s">
        <v>283</v>
      </c>
      <c r="AC7" s="62" t="s">
        <v>8</v>
      </c>
      <c r="AD7" s="62" t="s">
        <v>10</v>
      </c>
      <c r="AE7" s="62" t="s">
        <v>283</v>
      </c>
      <c r="AF7" s="62" t="s">
        <v>8</v>
      </c>
      <c r="AG7" s="62" t="s">
        <v>10</v>
      </c>
      <c r="AH7" s="62" t="s">
        <v>283</v>
      </c>
      <c r="AI7" s="62" t="s">
        <v>8</v>
      </c>
      <c r="AJ7" s="62" t="s">
        <v>10</v>
      </c>
      <c r="AK7" s="62" t="s">
        <v>283</v>
      </c>
      <c r="AL7" s="62" t="s">
        <v>8</v>
      </c>
      <c r="AM7" s="62" t="s">
        <v>10</v>
      </c>
      <c r="AN7" s="62" t="s">
        <v>283</v>
      </c>
    </row>
    <row r="8" spans="1:53" ht="39.75" customHeight="1">
      <c r="A8" s="61" t="s">
        <v>11</v>
      </c>
      <c r="B8" s="61" t="s">
        <v>680</v>
      </c>
      <c r="C8" s="62"/>
      <c r="D8" s="62"/>
      <c r="E8" s="62"/>
      <c r="F8" s="62"/>
      <c r="G8" s="63"/>
      <c r="H8" s="647"/>
      <c r="I8" s="648"/>
      <c r="J8" s="648"/>
      <c r="K8" s="648"/>
      <c r="L8" s="648"/>
      <c r="M8" s="63"/>
      <c r="N8" s="648"/>
      <c r="O8" s="648"/>
      <c r="P8" s="648"/>
      <c r="Q8" s="648"/>
      <c r="R8" s="648"/>
      <c r="S8" s="62"/>
      <c r="T8" s="146"/>
      <c r="U8" s="146"/>
      <c r="V8" s="146"/>
      <c r="W8" s="146"/>
      <c r="X8" s="146"/>
      <c r="Y8" s="146"/>
      <c r="Z8" s="146"/>
      <c r="AA8" s="146"/>
      <c r="AB8" s="146"/>
      <c r="AC8" s="146"/>
      <c r="AD8" s="146"/>
      <c r="AE8" s="146"/>
      <c r="AF8" s="146"/>
      <c r="AG8" s="146"/>
      <c r="AH8" s="146"/>
      <c r="AI8" s="146"/>
      <c r="AJ8" s="146"/>
      <c r="AK8" s="146"/>
      <c r="AL8" s="146"/>
      <c r="AM8" s="146"/>
      <c r="AN8" s="146"/>
    </row>
    <row r="9" spans="1:53" s="653" customFormat="1" ht="33.75" hidden="1" customHeight="1">
      <c r="A9" s="64">
        <v>1</v>
      </c>
      <c r="B9" s="65" t="s">
        <v>284</v>
      </c>
      <c r="C9" s="68" t="s">
        <v>231</v>
      </c>
      <c r="D9" s="68">
        <v>12933</v>
      </c>
      <c r="E9" s="109">
        <v>13019</v>
      </c>
      <c r="F9" s="110">
        <v>13018</v>
      </c>
      <c r="G9" s="649">
        <f>SUM(H9:L9)</f>
        <v>6453</v>
      </c>
      <c r="H9" s="650">
        <v>729</v>
      </c>
      <c r="I9" s="650">
        <f>AN9</f>
        <v>1032</v>
      </c>
      <c r="J9" s="650">
        <f>V9</f>
        <v>2416</v>
      </c>
      <c r="K9" s="651">
        <f>AH9</f>
        <v>1498</v>
      </c>
      <c r="L9" s="651">
        <f>AE9</f>
        <v>778</v>
      </c>
      <c r="M9" s="649">
        <f>SUM(N9:R9)</f>
        <v>9076</v>
      </c>
      <c r="N9" s="650">
        <f>Y9</f>
        <v>3669</v>
      </c>
      <c r="O9" s="651">
        <f>AB9</f>
        <v>2473</v>
      </c>
      <c r="P9" s="650">
        <f>AK9</f>
        <v>1334</v>
      </c>
      <c r="Q9" s="650">
        <v>702</v>
      </c>
      <c r="R9" s="650">
        <v>898</v>
      </c>
      <c r="S9" s="668"/>
      <c r="T9" s="652">
        <v>2383</v>
      </c>
      <c r="U9" s="652">
        <v>2383</v>
      </c>
      <c r="V9" s="652">
        <v>2416</v>
      </c>
      <c r="W9" s="652">
        <v>3618</v>
      </c>
      <c r="X9" s="652">
        <v>3618</v>
      </c>
      <c r="Y9" s="652">
        <v>3669</v>
      </c>
      <c r="Z9" s="652">
        <v>2439</v>
      </c>
      <c r="AA9" s="652">
        <v>2438</v>
      </c>
      <c r="AB9" s="652">
        <v>2473</v>
      </c>
      <c r="AC9" s="652">
        <v>768</v>
      </c>
      <c r="AD9" s="652">
        <v>768</v>
      </c>
      <c r="AE9" s="652">
        <v>778</v>
      </c>
      <c r="AF9" s="652">
        <v>1477</v>
      </c>
      <c r="AG9" s="652">
        <v>1477</v>
      </c>
      <c r="AH9" s="652">
        <v>1498</v>
      </c>
      <c r="AI9" s="652">
        <v>1316</v>
      </c>
      <c r="AJ9" s="652">
        <v>1316</v>
      </c>
      <c r="AK9" s="652">
        <v>1334</v>
      </c>
      <c r="AL9" s="652">
        <v>1018</v>
      </c>
      <c r="AM9" s="652">
        <v>1018</v>
      </c>
      <c r="AN9" s="652">
        <v>1032</v>
      </c>
    </row>
    <row r="10" spans="1:53" s="656" customFormat="1" ht="33.75" hidden="1" customHeight="1">
      <c r="A10" s="251">
        <v>2</v>
      </c>
      <c r="B10" s="65" t="s">
        <v>285</v>
      </c>
      <c r="C10" s="174" t="s">
        <v>28</v>
      </c>
      <c r="D10" s="174">
        <v>47457</v>
      </c>
      <c r="E10" s="654">
        <v>48133</v>
      </c>
      <c r="F10" s="654">
        <v>48183</v>
      </c>
      <c r="G10" s="654">
        <f t="shared" ref="G10:G15" si="0">SUM(H10:L10)</f>
        <v>24914</v>
      </c>
      <c r="H10" s="643">
        <v>3491</v>
      </c>
      <c r="I10" s="643">
        <f>AN10</f>
        <v>4757</v>
      </c>
      <c r="J10" s="643">
        <f t="shared" ref="J10:J18" si="1">V10</f>
        <v>8054</v>
      </c>
      <c r="K10" s="643">
        <f>AH10</f>
        <v>5280</v>
      </c>
      <c r="L10" s="643">
        <f t="shared" ref="L10:L18" si="2">AE10</f>
        <v>3332</v>
      </c>
      <c r="M10" s="654">
        <f t="shared" ref="M10:M15" si="3">SUM(N10:R10)</f>
        <v>35295</v>
      </c>
      <c r="N10" s="643">
        <f>Y10</f>
        <v>14205</v>
      </c>
      <c r="O10" s="643">
        <f>AB10</f>
        <v>8007</v>
      </c>
      <c r="P10" s="643">
        <f>AK10</f>
        <v>5308</v>
      </c>
      <c r="Q10" s="643">
        <v>3497</v>
      </c>
      <c r="R10" s="643">
        <v>4278</v>
      </c>
      <c r="S10" s="649"/>
      <c r="T10" s="655">
        <v>7929</v>
      </c>
      <c r="U10" s="655">
        <v>7929</v>
      </c>
      <c r="V10" s="655">
        <v>8054</v>
      </c>
      <c r="W10" s="655">
        <v>13984</v>
      </c>
      <c r="X10" s="655">
        <v>13984</v>
      </c>
      <c r="Y10" s="655">
        <v>14205</v>
      </c>
      <c r="Z10" s="655">
        <v>7833</v>
      </c>
      <c r="AA10" s="655">
        <v>7883</v>
      </c>
      <c r="AB10" s="655">
        <v>8007</v>
      </c>
      <c r="AC10" s="655">
        <v>3280</v>
      </c>
      <c r="AD10" s="655">
        <v>3280</v>
      </c>
      <c r="AE10" s="655">
        <v>3332</v>
      </c>
      <c r="AF10" s="655">
        <v>5198</v>
      </c>
      <c r="AG10" s="655">
        <v>5198</v>
      </c>
      <c r="AH10" s="655">
        <v>5280</v>
      </c>
      <c r="AI10" s="655">
        <v>5226</v>
      </c>
      <c r="AJ10" s="655">
        <v>5226</v>
      </c>
      <c r="AK10" s="655">
        <v>5308</v>
      </c>
      <c r="AL10" s="655">
        <v>4683</v>
      </c>
      <c r="AM10" s="655">
        <v>4683</v>
      </c>
      <c r="AN10" s="655">
        <v>4757</v>
      </c>
    </row>
    <row r="11" spans="1:53" s="173" customFormat="1" ht="33.75" hidden="1" customHeight="1">
      <c r="A11" s="511">
        <v>2</v>
      </c>
      <c r="B11" s="65" t="s">
        <v>495</v>
      </c>
      <c r="C11" s="178" t="s">
        <v>28</v>
      </c>
      <c r="D11" s="178"/>
      <c r="E11" s="110"/>
      <c r="F11" s="110"/>
      <c r="G11" s="654">
        <f t="shared" si="0"/>
        <v>25403</v>
      </c>
      <c r="H11" s="651">
        <v>3491</v>
      </c>
      <c r="I11" s="651">
        <v>5964</v>
      </c>
      <c r="J11" s="651">
        <v>7884</v>
      </c>
      <c r="K11" s="651">
        <v>4762</v>
      </c>
      <c r="L11" s="651">
        <v>3302</v>
      </c>
      <c r="M11" s="654">
        <f>SUM(N11:R11)</f>
        <v>36456</v>
      </c>
      <c r="N11" s="651">
        <v>14319</v>
      </c>
      <c r="O11" s="651">
        <v>9075</v>
      </c>
      <c r="P11" s="651">
        <v>5287</v>
      </c>
      <c r="Q11" s="651">
        <v>3497</v>
      </c>
      <c r="R11" s="651">
        <v>4278</v>
      </c>
      <c r="S11" s="668"/>
      <c r="T11" s="113"/>
      <c r="U11" s="113"/>
      <c r="V11" s="113"/>
      <c r="W11" s="113"/>
      <c r="X11" s="113"/>
      <c r="Y11" s="113"/>
      <c r="Z11" s="113"/>
      <c r="AA11" s="113"/>
      <c r="AB11" s="113"/>
      <c r="AC11" s="113"/>
      <c r="AD11" s="113"/>
      <c r="AE11" s="113"/>
      <c r="AF11" s="113"/>
      <c r="AG11" s="113"/>
      <c r="AH11" s="113"/>
      <c r="AI11" s="113"/>
      <c r="AJ11" s="113"/>
      <c r="AK11" s="113"/>
      <c r="AL11" s="113"/>
      <c r="AM11" s="113"/>
      <c r="AN11" s="113"/>
    </row>
    <row r="12" spans="1:53" ht="36.75" customHeight="1">
      <c r="A12" s="64">
        <v>1</v>
      </c>
      <c r="B12" s="65" t="s">
        <v>499</v>
      </c>
      <c r="C12" s="64" t="s">
        <v>28</v>
      </c>
      <c r="D12" s="109">
        <v>47034</v>
      </c>
      <c r="E12" s="109">
        <v>47803</v>
      </c>
      <c r="F12" s="110">
        <v>47803</v>
      </c>
      <c r="G12" s="649">
        <f t="shared" si="0"/>
        <v>24733</v>
      </c>
      <c r="H12" s="650">
        <v>3476</v>
      </c>
      <c r="I12" s="650">
        <f>AN12</f>
        <v>4720</v>
      </c>
      <c r="J12" s="650">
        <f t="shared" si="1"/>
        <v>7992</v>
      </c>
      <c r="K12" s="651">
        <f>AH12</f>
        <v>5239</v>
      </c>
      <c r="L12" s="651">
        <f t="shared" si="2"/>
        <v>3306</v>
      </c>
      <c r="M12" s="918">
        <v>34676</v>
      </c>
      <c r="N12" s="650"/>
      <c r="O12" s="651"/>
      <c r="P12" s="650"/>
      <c r="Q12" s="650"/>
      <c r="R12" s="650"/>
      <c r="S12" s="109"/>
      <c r="T12" s="657">
        <v>7852</v>
      </c>
      <c r="U12" s="657">
        <v>7852</v>
      </c>
      <c r="V12" s="657">
        <v>7992</v>
      </c>
      <c r="W12" s="657">
        <v>13915</v>
      </c>
      <c r="X12" s="657">
        <v>13915</v>
      </c>
      <c r="Y12" s="657">
        <v>14094</v>
      </c>
      <c r="Z12" s="657">
        <v>7772</v>
      </c>
      <c r="AA12" s="657">
        <v>7772</v>
      </c>
      <c r="AB12" s="657">
        <v>7945</v>
      </c>
      <c r="AC12" s="657">
        <v>3256</v>
      </c>
      <c r="AD12" s="657">
        <v>3256</v>
      </c>
      <c r="AE12" s="657">
        <v>3306</v>
      </c>
      <c r="AF12" s="657">
        <v>5173</v>
      </c>
      <c r="AG12" s="657">
        <v>5173</v>
      </c>
      <c r="AH12" s="657">
        <v>5239</v>
      </c>
      <c r="AI12" s="657">
        <v>5195</v>
      </c>
      <c r="AJ12" s="657">
        <v>5195</v>
      </c>
      <c r="AK12" s="657">
        <v>5267</v>
      </c>
      <c r="AL12" s="657">
        <v>4640</v>
      </c>
      <c r="AM12" s="657">
        <v>4640</v>
      </c>
      <c r="AN12" s="657">
        <v>4720</v>
      </c>
    </row>
    <row r="13" spans="1:53" s="665" customFormat="1" ht="30" hidden="1" customHeight="1">
      <c r="A13" s="658"/>
      <c r="B13" s="659" t="s">
        <v>286</v>
      </c>
      <c r="C13" s="658" t="s">
        <v>28</v>
      </c>
      <c r="D13" s="660">
        <v>37698</v>
      </c>
      <c r="E13" s="660">
        <v>37968</v>
      </c>
      <c r="F13" s="660">
        <v>37968</v>
      </c>
      <c r="G13" s="661">
        <f t="shared" si="0"/>
        <v>16537</v>
      </c>
      <c r="H13" s="662"/>
      <c r="I13" s="662"/>
      <c r="J13" s="662">
        <f t="shared" si="1"/>
        <v>7992</v>
      </c>
      <c r="K13" s="662">
        <f>AH13</f>
        <v>5239</v>
      </c>
      <c r="L13" s="662">
        <f t="shared" si="2"/>
        <v>3306</v>
      </c>
      <c r="M13" s="938">
        <f>SUM(N13:R13)</f>
        <v>22039</v>
      </c>
      <c r="N13" s="662">
        <f>Y13</f>
        <v>14094</v>
      </c>
      <c r="O13" s="662">
        <f>AB13</f>
        <v>7945</v>
      </c>
      <c r="P13" s="662"/>
      <c r="Q13" s="662"/>
      <c r="R13" s="662"/>
      <c r="S13" s="660"/>
      <c r="T13" s="663">
        <v>7852</v>
      </c>
      <c r="U13" s="663">
        <v>7852</v>
      </c>
      <c r="V13" s="663">
        <v>7992</v>
      </c>
      <c r="W13" s="663">
        <v>13915</v>
      </c>
      <c r="X13" s="663">
        <v>13915</v>
      </c>
      <c r="Y13" s="663">
        <v>14094</v>
      </c>
      <c r="Z13" s="663">
        <v>7772</v>
      </c>
      <c r="AA13" s="663">
        <v>7772</v>
      </c>
      <c r="AB13" s="663">
        <v>7945</v>
      </c>
      <c r="AC13" s="663">
        <v>3256</v>
      </c>
      <c r="AD13" s="663">
        <v>3256</v>
      </c>
      <c r="AE13" s="663">
        <v>3306</v>
      </c>
      <c r="AF13" s="663">
        <v>5173</v>
      </c>
      <c r="AG13" s="663">
        <v>5173</v>
      </c>
      <c r="AH13" s="663">
        <v>5239</v>
      </c>
      <c r="AI13" s="663"/>
      <c r="AJ13" s="663"/>
      <c r="AK13" s="663"/>
      <c r="AL13" s="663"/>
      <c r="AM13" s="663"/>
      <c r="AN13" s="663"/>
      <c r="AO13" s="664"/>
      <c r="AP13" s="77"/>
      <c r="AQ13" s="77"/>
      <c r="AR13" s="77"/>
      <c r="AS13" s="77"/>
      <c r="AT13" s="77"/>
      <c r="AU13" s="77"/>
      <c r="AV13" s="77"/>
      <c r="AW13" s="77"/>
      <c r="AX13" s="77"/>
      <c r="AY13" s="77"/>
      <c r="AZ13" s="77"/>
      <c r="BA13" s="77"/>
    </row>
    <row r="14" spans="1:53" s="665" customFormat="1" ht="30" hidden="1" customHeight="1">
      <c r="A14" s="658"/>
      <c r="B14" s="659" t="s">
        <v>287</v>
      </c>
      <c r="C14" s="658" t="s">
        <v>28</v>
      </c>
      <c r="D14" s="660">
        <v>9759</v>
      </c>
      <c r="E14" s="660">
        <v>9835</v>
      </c>
      <c r="F14" s="660">
        <v>9835</v>
      </c>
      <c r="G14" s="661">
        <f t="shared" si="0"/>
        <v>8196</v>
      </c>
      <c r="H14" s="662">
        <v>3476</v>
      </c>
      <c r="I14" s="662">
        <f>AN14</f>
        <v>4720</v>
      </c>
      <c r="J14" s="662"/>
      <c r="K14" s="662"/>
      <c r="L14" s="662"/>
      <c r="M14" s="938">
        <f>SUM(N14:R14)</f>
        <v>13009</v>
      </c>
      <c r="N14" s="662"/>
      <c r="O14" s="662"/>
      <c r="P14" s="662">
        <f>AK14</f>
        <v>5267</v>
      </c>
      <c r="Q14" s="662">
        <v>4227</v>
      </c>
      <c r="R14" s="662">
        <v>3515</v>
      </c>
      <c r="S14" s="666"/>
      <c r="T14" s="663"/>
      <c r="U14" s="663"/>
      <c r="V14" s="663"/>
      <c r="W14" s="663"/>
      <c r="X14" s="663"/>
      <c r="Y14" s="663"/>
      <c r="Z14" s="663"/>
      <c r="AA14" s="663"/>
      <c r="AB14" s="663"/>
      <c r="AC14" s="663"/>
      <c r="AD14" s="663"/>
      <c r="AE14" s="663"/>
      <c r="AF14" s="663"/>
      <c r="AG14" s="663"/>
      <c r="AH14" s="663"/>
      <c r="AI14" s="663">
        <v>5195</v>
      </c>
      <c r="AJ14" s="663">
        <v>5195</v>
      </c>
      <c r="AK14" s="663">
        <v>5267</v>
      </c>
      <c r="AL14" s="663">
        <v>4640</v>
      </c>
      <c r="AM14" s="663">
        <v>4640</v>
      </c>
      <c r="AN14" s="663">
        <v>4720</v>
      </c>
      <c r="AO14" s="77"/>
      <c r="AP14" s="77"/>
      <c r="AQ14" s="77"/>
      <c r="AR14" s="77"/>
      <c r="AS14" s="77"/>
      <c r="AT14" s="77"/>
      <c r="AU14" s="77"/>
      <c r="AV14" s="77"/>
      <c r="AW14" s="77"/>
      <c r="AX14" s="77"/>
      <c r="AY14" s="77"/>
      <c r="AZ14" s="77"/>
      <c r="BA14" s="77"/>
    </row>
    <row r="15" spans="1:53" s="667" customFormat="1" ht="30" hidden="1" customHeight="1">
      <c r="A15" s="658"/>
      <c r="B15" s="659" t="s">
        <v>288</v>
      </c>
      <c r="C15" s="658" t="s">
        <v>28</v>
      </c>
      <c r="D15" s="660">
        <v>14129</v>
      </c>
      <c r="E15" s="660">
        <v>14250</v>
      </c>
      <c r="F15" s="660">
        <v>14196</v>
      </c>
      <c r="G15" s="661">
        <f t="shared" si="0"/>
        <v>3403</v>
      </c>
      <c r="H15" s="662">
        <v>3403</v>
      </c>
      <c r="I15" s="662"/>
      <c r="J15" s="662"/>
      <c r="K15" s="662"/>
      <c r="L15" s="662"/>
      <c r="M15" s="938">
        <f t="shared" si="3"/>
        <v>0</v>
      </c>
      <c r="N15" s="662"/>
      <c r="O15" s="662"/>
      <c r="P15" s="662"/>
      <c r="Q15" s="662"/>
      <c r="R15" s="662"/>
      <c r="S15" s="660"/>
      <c r="T15" s="663"/>
      <c r="U15" s="663"/>
      <c r="V15" s="663"/>
      <c r="W15" s="663"/>
      <c r="X15" s="663"/>
      <c r="Y15" s="663"/>
      <c r="Z15" s="663"/>
      <c r="AA15" s="663"/>
      <c r="AB15" s="663"/>
      <c r="AC15" s="663"/>
      <c r="AD15" s="663"/>
      <c r="AE15" s="663"/>
      <c r="AF15" s="663"/>
      <c r="AG15" s="663"/>
      <c r="AH15" s="663"/>
      <c r="AI15" s="663"/>
      <c r="AJ15" s="663"/>
      <c r="AK15" s="663"/>
      <c r="AL15" s="663"/>
      <c r="AM15" s="663"/>
      <c r="AN15" s="663"/>
      <c r="AO15" s="77"/>
      <c r="AP15" s="77"/>
      <c r="AQ15" s="77"/>
      <c r="AR15" s="77"/>
      <c r="AS15" s="77"/>
      <c r="AT15" s="77"/>
      <c r="AU15" s="77"/>
      <c r="AV15" s="77"/>
      <c r="AW15" s="77"/>
      <c r="AX15" s="77"/>
      <c r="AY15" s="77"/>
      <c r="AZ15" s="77"/>
      <c r="BA15" s="77"/>
    </row>
    <row r="16" spans="1:53" ht="36" customHeight="1">
      <c r="A16" s="64">
        <v>2</v>
      </c>
      <c r="B16" s="65" t="s">
        <v>500</v>
      </c>
      <c r="C16" s="64" t="s">
        <v>22</v>
      </c>
      <c r="D16" s="588">
        <v>1.45</v>
      </c>
      <c r="E16" s="588">
        <v>1.62</v>
      </c>
      <c r="F16" s="668">
        <v>1.61</v>
      </c>
      <c r="G16" s="669">
        <v>2.4</v>
      </c>
      <c r="H16" s="670"/>
      <c r="I16" s="671"/>
      <c r="J16" s="671"/>
      <c r="K16" s="671"/>
      <c r="L16" s="671"/>
      <c r="M16" s="939">
        <v>1.4</v>
      </c>
      <c r="N16" s="671"/>
      <c r="O16" s="671"/>
      <c r="P16" s="671"/>
      <c r="Q16" s="671"/>
      <c r="R16" s="670"/>
      <c r="S16" s="588"/>
      <c r="T16" s="672">
        <v>2.0005196154845</v>
      </c>
      <c r="U16" s="672"/>
      <c r="V16" s="672">
        <v>2.04</v>
      </c>
      <c r="W16" s="672">
        <v>1.2957705466987</v>
      </c>
      <c r="X16" s="672"/>
      <c r="Y16" s="672">
        <v>1.61</v>
      </c>
      <c r="Z16" s="672">
        <v>1.7943680419121999</v>
      </c>
      <c r="AA16" s="672"/>
      <c r="AB16" s="672">
        <v>2.0499999999999998</v>
      </c>
      <c r="AC16" s="672">
        <v>1.6229712858926</v>
      </c>
      <c r="AD16" s="672"/>
      <c r="AE16" s="672">
        <v>0.9</v>
      </c>
      <c r="AF16" s="672">
        <v>1.4910731803021</v>
      </c>
      <c r="AG16" s="672"/>
      <c r="AH16" s="673">
        <v>1.45</v>
      </c>
      <c r="AI16" s="672">
        <v>1.4846649736277</v>
      </c>
      <c r="AJ16" s="672"/>
      <c r="AK16" s="672">
        <v>1.1000000000000001</v>
      </c>
      <c r="AL16" s="672">
        <v>1.9556141507361</v>
      </c>
      <c r="AM16" s="672"/>
      <c r="AN16" s="672">
        <v>1.1000000000000001</v>
      </c>
    </row>
    <row r="17" spans="1:53" s="19" customFormat="1" ht="30" hidden="1" customHeight="1">
      <c r="A17" s="511">
        <v>3</v>
      </c>
      <c r="B17" s="514" t="s">
        <v>501</v>
      </c>
      <c r="C17" s="511" t="s">
        <v>289</v>
      </c>
      <c r="D17" s="110">
        <v>635</v>
      </c>
      <c r="E17" s="110">
        <v>620</v>
      </c>
      <c r="F17" s="110">
        <f>U17+X17+AA17+AD17+AG17+AJ17+AM17</f>
        <v>605</v>
      </c>
      <c r="G17" s="654">
        <f>V17+Y17+AB17+AE17+AH17+AK17+AN17</f>
        <v>605</v>
      </c>
      <c r="H17" s="651"/>
      <c r="I17" s="651">
        <f>AN17</f>
        <v>85</v>
      </c>
      <c r="J17" s="651">
        <f t="shared" si="1"/>
        <v>103</v>
      </c>
      <c r="K17" s="651">
        <f>AH17</f>
        <v>52</v>
      </c>
      <c r="L17" s="651">
        <f t="shared" si="2"/>
        <v>25</v>
      </c>
      <c r="M17" s="480"/>
      <c r="N17" s="651"/>
      <c r="O17" s="651"/>
      <c r="P17" s="651"/>
      <c r="Q17" s="651"/>
      <c r="R17" s="651"/>
      <c r="S17" s="114"/>
      <c r="T17" s="113">
        <v>113</v>
      </c>
      <c r="U17" s="113">
        <v>103</v>
      </c>
      <c r="V17" s="113">
        <v>103</v>
      </c>
      <c r="W17" s="113">
        <v>148</v>
      </c>
      <c r="X17" s="113">
        <v>152</v>
      </c>
      <c r="Y17" s="113">
        <v>152</v>
      </c>
      <c r="Z17" s="113">
        <v>114</v>
      </c>
      <c r="AA17" s="113">
        <v>112</v>
      </c>
      <c r="AB17" s="113">
        <v>112</v>
      </c>
      <c r="AC17" s="113">
        <v>23</v>
      </c>
      <c r="AD17" s="113">
        <v>25</v>
      </c>
      <c r="AE17" s="113">
        <v>25</v>
      </c>
      <c r="AF17" s="113">
        <v>65</v>
      </c>
      <c r="AG17" s="113">
        <v>52</v>
      </c>
      <c r="AH17" s="113">
        <v>52</v>
      </c>
      <c r="AI17" s="113">
        <v>69</v>
      </c>
      <c r="AJ17" s="113">
        <v>76</v>
      </c>
      <c r="AK17" s="113">
        <v>76</v>
      </c>
      <c r="AL17" s="113">
        <v>88</v>
      </c>
      <c r="AM17" s="113">
        <v>85</v>
      </c>
      <c r="AN17" s="113">
        <v>85</v>
      </c>
      <c r="AO17" s="591"/>
      <c r="AP17" s="591"/>
      <c r="AQ17" s="591"/>
      <c r="AR17" s="591"/>
      <c r="AS17" s="591"/>
      <c r="AT17" s="591"/>
      <c r="AU17" s="591"/>
      <c r="AV17" s="591"/>
      <c r="AW17" s="591"/>
      <c r="AX17" s="591"/>
      <c r="AY17" s="591"/>
      <c r="AZ17" s="591"/>
      <c r="BA17" s="591"/>
    </row>
    <row r="18" spans="1:53" s="19" customFormat="1" ht="30" hidden="1" customHeight="1">
      <c r="A18" s="511">
        <v>4</v>
      </c>
      <c r="B18" s="514" t="s">
        <v>502</v>
      </c>
      <c r="C18" s="511" t="s">
        <v>289</v>
      </c>
      <c r="D18" s="39">
        <v>58</v>
      </c>
      <c r="E18" s="110">
        <v>45</v>
      </c>
      <c r="F18" s="110">
        <f>U18+X18+AA18+AD18+AG18+AJ18+AM18</f>
        <v>40</v>
      </c>
      <c r="G18" s="654">
        <f>V18+Y18+AB18+AE18+AH18+AK18+AN18</f>
        <v>40</v>
      </c>
      <c r="H18" s="651"/>
      <c r="I18" s="651">
        <f>AN18</f>
        <v>8</v>
      </c>
      <c r="J18" s="651">
        <f t="shared" si="1"/>
        <v>5</v>
      </c>
      <c r="K18" s="651">
        <f>AH18</f>
        <v>7</v>
      </c>
      <c r="L18" s="651">
        <f t="shared" si="2"/>
        <v>5</v>
      </c>
      <c r="M18" s="480"/>
      <c r="N18" s="651"/>
      <c r="O18" s="651"/>
      <c r="P18" s="651"/>
      <c r="Q18" s="651"/>
      <c r="R18" s="651"/>
      <c r="S18" s="110"/>
      <c r="T18" s="113">
        <v>5</v>
      </c>
      <c r="U18" s="113">
        <v>5</v>
      </c>
      <c r="V18" s="113">
        <v>5</v>
      </c>
      <c r="W18" s="113">
        <v>7</v>
      </c>
      <c r="X18" s="113">
        <v>5</v>
      </c>
      <c r="Y18" s="113">
        <v>5</v>
      </c>
      <c r="Z18" s="113">
        <v>7</v>
      </c>
      <c r="AA18" s="113">
        <v>5</v>
      </c>
      <c r="AB18" s="113">
        <v>5</v>
      </c>
      <c r="AC18" s="113">
        <v>5</v>
      </c>
      <c r="AD18" s="113">
        <v>5</v>
      </c>
      <c r="AE18" s="113">
        <v>5</v>
      </c>
      <c r="AF18" s="113">
        <v>8</v>
      </c>
      <c r="AG18" s="113">
        <v>7</v>
      </c>
      <c r="AH18" s="113">
        <v>7</v>
      </c>
      <c r="AI18" s="113">
        <v>5</v>
      </c>
      <c r="AJ18" s="113">
        <v>5</v>
      </c>
      <c r="AK18" s="113">
        <v>5</v>
      </c>
      <c r="AL18" s="113">
        <v>8</v>
      </c>
      <c r="AM18" s="113">
        <v>8</v>
      </c>
      <c r="AN18" s="113">
        <v>8</v>
      </c>
      <c r="AO18" s="591"/>
      <c r="AP18" s="591"/>
      <c r="AQ18" s="591"/>
      <c r="AR18" s="591"/>
      <c r="AS18" s="591"/>
      <c r="AT18" s="591"/>
      <c r="AU18" s="591"/>
      <c r="AV18" s="591"/>
      <c r="AW18" s="591"/>
      <c r="AX18" s="591"/>
      <c r="AY18" s="591"/>
      <c r="AZ18" s="591"/>
      <c r="BA18" s="591"/>
    </row>
    <row r="19" spans="1:53" s="19" customFormat="1" ht="30" hidden="1" customHeight="1">
      <c r="A19" s="511">
        <v>5</v>
      </c>
      <c r="B19" s="514" t="s">
        <v>503</v>
      </c>
      <c r="C19" s="511" t="s">
        <v>640</v>
      </c>
      <c r="D19" s="674">
        <v>13.5</v>
      </c>
      <c r="E19" s="114">
        <v>12.969897286781</v>
      </c>
      <c r="F19" s="114">
        <v>12.66</v>
      </c>
      <c r="G19" s="675">
        <v>12.46</v>
      </c>
      <c r="H19" s="676"/>
      <c r="I19" s="677"/>
      <c r="J19" s="677"/>
      <c r="K19" s="677"/>
      <c r="L19" s="677"/>
      <c r="M19" s="327"/>
      <c r="N19" s="677"/>
      <c r="O19" s="677"/>
      <c r="P19" s="677"/>
      <c r="Q19" s="677"/>
      <c r="R19" s="677"/>
      <c r="S19" s="114"/>
      <c r="T19" s="115">
        <v>14.391237901172</v>
      </c>
      <c r="U19" s="115">
        <v>14.391237901172</v>
      </c>
      <c r="V19" s="115">
        <v>12.55</v>
      </c>
      <c r="W19" s="115">
        <v>10.636004311894</v>
      </c>
      <c r="X19" s="115">
        <v>10.636004311894</v>
      </c>
      <c r="Y19" s="116">
        <v>10.95</v>
      </c>
      <c r="Z19" s="115">
        <v>14.668039114771</v>
      </c>
      <c r="AA19" s="115">
        <v>14.668039114771</v>
      </c>
      <c r="AB19" s="115">
        <v>13.7</v>
      </c>
      <c r="AC19" s="115">
        <v>7.0638820638821</v>
      </c>
      <c r="AD19" s="115">
        <v>7.0638820638821</v>
      </c>
      <c r="AE19" s="115">
        <v>8.25</v>
      </c>
      <c r="AF19" s="115">
        <v>12.565242605838</v>
      </c>
      <c r="AG19" s="115">
        <v>12.5</v>
      </c>
      <c r="AH19" s="115">
        <v>9.93</v>
      </c>
      <c r="AI19" s="115">
        <v>13.282001924928</v>
      </c>
      <c r="AJ19" s="115">
        <v>13.282001924928</v>
      </c>
      <c r="AK19" s="115">
        <v>14.51</v>
      </c>
      <c r="AL19" s="115">
        <v>18.965517241379001</v>
      </c>
      <c r="AM19" s="116">
        <v>18.965517241379001</v>
      </c>
      <c r="AN19" s="115">
        <v>17.79</v>
      </c>
      <c r="AO19" s="591"/>
      <c r="AP19" s="591"/>
      <c r="AQ19" s="591"/>
      <c r="AR19" s="591"/>
      <c r="AS19" s="591"/>
      <c r="AT19" s="591"/>
      <c r="AU19" s="591"/>
      <c r="AV19" s="591"/>
      <c r="AW19" s="591"/>
      <c r="AX19" s="591"/>
      <c r="AY19" s="591"/>
      <c r="AZ19" s="591"/>
      <c r="BA19" s="591"/>
    </row>
    <row r="20" spans="1:53" ht="39" hidden="1" customHeight="1">
      <c r="A20" s="6"/>
      <c r="B20" s="11" t="s">
        <v>290</v>
      </c>
      <c r="C20" s="6" t="s">
        <v>214</v>
      </c>
      <c r="D20" s="32"/>
      <c r="E20" s="8">
        <v>140</v>
      </c>
      <c r="F20" s="8">
        <v>140</v>
      </c>
      <c r="G20" s="361">
        <v>140</v>
      </c>
      <c r="H20" s="678"/>
      <c r="I20" s="650"/>
      <c r="J20" s="650"/>
      <c r="K20" s="650"/>
      <c r="L20" s="650"/>
      <c r="M20" s="918"/>
      <c r="N20" s="650"/>
      <c r="O20" s="650"/>
      <c r="P20" s="650"/>
      <c r="Q20" s="650"/>
      <c r="R20" s="650"/>
      <c r="S20" s="8"/>
      <c r="T20" s="10">
        <v>21</v>
      </c>
      <c r="U20" s="10"/>
      <c r="V20" s="10"/>
      <c r="W20" s="10">
        <v>23</v>
      </c>
      <c r="X20" s="10"/>
      <c r="Y20" s="10"/>
      <c r="Z20" s="10">
        <v>22</v>
      </c>
      <c r="AA20" s="10"/>
      <c r="AB20" s="10"/>
      <c r="AC20" s="10">
        <v>13</v>
      </c>
      <c r="AD20" s="10"/>
      <c r="AE20" s="10"/>
      <c r="AF20" s="10">
        <v>18</v>
      </c>
      <c r="AG20" s="10"/>
      <c r="AH20" s="10"/>
      <c r="AI20" s="10">
        <v>22</v>
      </c>
      <c r="AJ20" s="10"/>
      <c r="AK20" s="10"/>
      <c r="AL20" s="10">
        <v>21</v>
      </c>
      <c r="AM20" s="10"/>
      <c r="AN20" s="10"/>
      <c r="AO20" s="78"/>
      <c r="AP20" s="78"/>
      <c r="AQ20" s="78"/>
      <c r="AR20" s="78"/>
      <c r="AS20" s="78"/>
      <c r="AT20" s="78"/>
      <c r="AU20" s="78"/>
      <c r="AV20" s="78"/>
      <c r="AW20" s="78"/>
      <c r="AX20" s="78"/>
      <c r="AY20" s="78"/>
      <c r="AZ20" s="78"/>
      <c r="BA20" s="78"/>
    </row>
    <row r="21" spans="1:53" ht="34.5" hidden="1" customHeight="1">
      <c r="A21" s="64"/>
      <c r="B21" s="65" t="s">
        <v>291</v>
      </c>
      <c r="C21" s="64" t="s">
        <v>640</v>
      </c>
      <c r="D21" s="679">
        <v>2.91</v>
      </c>
      <c r="E21" s="680">
        <v>2.9286864841118998</v>
      </c>
      <c r="F21" s="668">
        <v>2.93</v>
      </c>
      <c r="G21" s="669">
        <v>2.88</v>
      </c>
      <c r="H21" s="670"/>
      <c r="I21" s="650"/>
      <c r="J21" s="650"/>
      <c r="K21" s="650"/>
      <c r="L21" s="650"/>
      <c r="M21" s="918"/>
      <c r="N21" s="650"/>
      <c r="O21" s="650"/>
      <c r="P21" s="650"/>
      <c r="Q21" s="650"/>
      <c r="R21" s="650"/>
      <c r="S21" s="680"/>
      <c r="T21" s="672">
        <v>2.6744778400408</v>
      </c>
      <c r="U21" s="672"/>
      <c r="V21" s="672"/>
      <c r="W21" s="672">
        <v>1.6528925619835</v>
      </c>
      <c r="X21" s="672"/>
      <c r="Y21" s="672"/>
      <c r="Z21" s="672">
        <v>2.8306742151312001</v>
      </c>
      <c r="AA21" s="672"/>
      <c r="AB21" s="672"/>
      <c r="AC21" s="672">
        <v>3.9926289926290002</v>
      </c>
      <c r="AD21" s="672"/>
      <c r="AE21" s="672"/>
      <c r="AF21" s="672">
        <v>3.4796056446936001</v>
      </c>
      <c r="AG21" s="672"/>
      <c r="AH21" s="672"/>
      <c r="AI21" s="672">
        <v>4.2348411934551997</v>
      </c>
      <c r="AJ21" s="672"/>
      <c r="AK21" s="672"/>
      <c r="AL21" s="672">
        <v>4.5258620689655</v>
      </c>
      <c r="AM21" s="672"/>
      <c r="AN21" s="672"/>
    </row>
    <row r="22" spans="1:53" s="19" customFormat="1" ht="34.5" customHeight="1">
      <c r="A22" s="511">
        <v>3</v>
      </c>
      <c r="B22" s="514" t="s">
        <v>23</v>
      </c>
      <c r="C22" s="511" t="s">
        <v>640</v>
      </c>
      <c r="D22" s="681">
        <v>10.69</v>
      </c>
      <c r="E22" s="681">
        <v>10.041210802668999</v>
      </c>
      <c r="F22" s="682">
        <v>9.73</v>
      </c>
      <c r="G22" s="683">
        <v>9.5</v>
      </c>
      <c r="H22" s="684"/>
      <c r="I22" s="677"/>
      <c r="J22" s="677"/>
      <c r="K22" s="677"/>
      <c r="L22" s="676"/>
      <c r="M22" s="470">
        <v>10.01</v>
      </c>
      <c r="N22" s="677"/>
      <c r="O22" s="677"/>
      <c r="P22" s="677"/>
      <c r="Q22" s="677"/>
      <c r="R22" s="677"/>
      <c r="S22" s="117"/>
      <c r="T22" s="115">
        <v>11.716760061131</v>
      </c>
      <c r="U22" s="115"/>
      <c r="V22" s="115">
        <v>9.99</v>
      </c>
      <c r="W22" s="115">
        <v>8.9831117499102007</v>
      </c>
      <c r="X22" s="115"/>
      <c r="Y22" s="115">
        <v>9.07</v>
      </c>
      <c r="Z22" s="115">
        <v>11.837364899640001</v>
      </c>
      <c r="AA22" s="115"/>
      <c r="AB22" s="115">
        <v>11.01</v>
      </c>
      <c r="AC22" s="115">
        <v>3.0712530712530999</v>
      </c>
      <c r="AD22" s="115"/>
      <c r="AE22" s="115">
        <v>4.29</v>
      </c>
      <c r="AF22" s="115">
        <v>9.0856369611444006</v>
      </c>
      <c r="AG22" s="115"/>
      <c r="AH22" s="115">
        <v>7.83</v>
      </c>
      <c r="AI22" s="115">
        <v>9.0471607314725997</v>
      </c>
      <c r="AJ22" s="115"/>
      <c r="AK22" s="115">
        <v>10.119999999999999</v>
      </c>
      <c r="AL22" s="115">
        <v>14.439655172414</v>
      </c>
      <c r="AM22" s="115"/>
      <c r="AN22" s="115">
        <v>12.55</v>
      </c>
      <c r="AO22" s="591"/>
      <c r="AP22" s="591"/>
      <c r="AQ22" s="591"/>
      <c r="AR22" s="591"/>
      <c r="AS22" s="591"/>
      <c r="AT22" s="591"/>
      <c r="AU22" s="591"/>
      <c r="AV22" s="591"/>
      <c r="AW22" s="591"/>
      <c r="AX22" s="591"/>
      <c r="AY22" s="591"/>
      <c r="AZ22" s="591"/>
      <c r="BA22" s="591"/>
    </row>
    <row r="23" spans="1:53" ht="34.5" customHeight="1">
      <c r="A23" s="64">
        <v>4</v>
      </c>
      <c r="B23" s="65" t="s">
        <v>504</v>
      </c>
      <c r="C23" s="64" t="s">
        <v>640</v>
      </c>
      <c r="D23" s="679">
        <v>-1.08</v>
      </c>
      <c r="E23" s="589">
        <v>0.16757853218527</v>
      </c>
      <c r="F23" s="668">
        <v>0.8</v>
      </c>
      <c r="G23" s="669">
        <v>0.3</v>
      </c>
      <c r="H23" s="670"/>
      <c r="I23" s="650"/>
      <c r="J23" s="650"/>
      <c r="K23" s="650"/>
      <c r="L23" s="650"/>
      <c r="M23" s="939">
        <v>0.3</v>
      </c>
      <c r="N23" s="650"/>
      <c r="O23" s="650"/>
      <c r="P23" s="650"/>
      <c r="Q23" s="650"/>
      <c r="R23" s="650"/>
      <c r="S23" s="589"/>
      <c r="T23" s="657"/>
      <c r="U23" s="657"/>
      <c r="V23" s="657"/>
      <c r="W23" s="657"/>
      <c r="X23" s="657"/>
      <c r="Y23" s="657"/>
      <c r="Z23" s="657"/>
      <c r="AA23" s="657"/>
      <c r="AB23" s="657"/>
      <c r="AC23" s="657"/>
      <c r="AD23" s="657"/>
      <c r="AE23" s="657"/>
      <c r="AF23" s="657"/>
      <c r="AG23" s="657"/>
      <c r="AH23" s="657"/>
      <c r="AI23" s="657"/>
      <c r="AJ23" s="657"/>
      <c r="AK23" s="657"/>
      <c r="AL23" s="657"/>
      <c r="AM23" s="657"/>
      <c r="AN23" s="657"/>
    </row>
    <row r="24" spans="1:53" s="161" customFormat="1" ht="34.5" customHeight="1">
      <c r="A24" s="61" t="s">
        <v>19</v>
      </c>
      <c r="B24" s="61" t="s">
        <v>681</v>
      </c>
      <c r="C24" s="61"/>
      <c r="D24" s="61"/>
      <c r="E24" s="649"/>
      <c r="F24" s="649"/>
      <c r="G24" s="649"/>
      <c r="H24" s="685"/>
      <c r="I24" s="685"/>
      <c r="J24" s="685"/>
      <c r="K24" s="685"/>
      <c r="L24" s="685"/>
      <c r="M24" s="918"/>
      <c r="N24" s="685"/>
      <c r="O24" s="685"/>
      <c r="P24" s="685"/>
      <c r="Q24" s="685"/>
      <c r="R24" s="685"/>
      <c r="S24" s="649"/>
      <c r="T24" s="686"/>
      <c r="U24" s="686"/>
      <c r="V24" s="686"/>
      <c r="W24" s="686"/>
      <c r="X24" s="686"/>
      <c r="Y24" s="686"/>
      <c r="Z24" s="686"/>
      <c r="AA24" s="686"/>
      <c r="AB24" s="686"/>
      <c r="AC24" s="686"/>
      <c r="AD24" s="686"/>
      <c r="AE24" s="686"/>
      <c r="AF24" s="686"/>
      <c r="AG24" s="686"/>
      <c r="AH24" s="686"/>
      <c r="AI24" s="686"/>
      <c r="AJ24" s="686"/>
      <c r="AK24" s="686"/>
      <c r="AL24" s="686"/>
      <c r="AM24" s="686"/>
      <c r="AN24" s="686"/>
    </row>
    <row r="25" spans="1:53" s="667" customFormat="1" ht="33.75" hidden="1" customHeight="1">
      <c r="A25" s="658"/>
      <c r="B25" s="687" t="s">
        <v>292</v>
      </c>
      <c r="C25" s="658" t="s">
        <v>22</v>
      </c>
      <c r="D25" s="666">
        <v>28.2</v>
      </c>
      <c r="E25" s="666">
        <v>28.2</v>
      </c>
      <c r="F25" s="666">
        <v>28.2</v>
      </c>
      <c r="G25" s="688">
        <v>28.3</v>
      </c>
      <c r="H25" s="689"/>
      <c r="I25" s="662"/>
      <c r="J25" s="662"/>
      <c r="K25" s="662"/>
      <c r="L25" s="662"/>
      <c r="M25" s="938"/>
      <c r="N25" s="662"/>
      <c r="O25" s="662"/>
      <c r="P25" s="662"/>
      <c r="Q25" s="662"/>
      <c r="R25" s="662"/>
      <c r="S25" s="666"/>
      <c r="T25" s="663"/>
      <c r="U25" s="663"/>
      <c r="V25" s="663"/>
      <c r="W25" s="663"/>
      <c r="X25" s="663"/>
      <c r="Y25" s="663"/>
      <c r="Z25" s="663"/>
      <c r="AA25" s="663"/>
      <c r="AB25" s="663"/>
      <c r="AC25" s="663"/>
      <c r="AD25" s="663"/>
      <c r="AE25" s="663"/>
      <c r="AF25" s="663"/>
      <c r="AG25" s="663"/>
      <c r="AH25" s="663"/>
      <c r="AI25" s="663"/>
      <c r="AJ25" s="663"/>
      <c r="AK25" s="663"/>
      <c r="AL25" s="663"/>
      <c r="AM25" s="663"/>
      <c r="AN25" s="663"/>
      <c r="AO25" s="77"/>
      <c r="AP25" s="77"/>
      <c r="AQ25" s="77"/>
      <c r="AR25" s="77"/>
      <c r="AS25" s="77"/>
      <c r="AT25" s="77"/>
      <c r="AU25" s="77"/>
      <c r="AV25" s="77"/>
      <c r="AW25" s="77"/>
      <c r="AX25" s="77"/>
      <c r="AY25" s="77"/>
      <c r="AZ25" s="77"/>
      <c r="BA25" s="77"/>
    </row>
    <row r="26" spans="1:53" ht="49.5" customHeight="1">
      <c r="A26" s="64">
        <v>1</v>
      </c>
      <c r="B26" s="69" t="s">
        <v>682</v>
      </c>
      <c r="C26" s="64" t="s">
        <v>22</v>
      </c>
      <c r="D26" s="589">
        <v>71</v>
      </c>
      <c r="E26" s="109">
        <v>71</v>
      </c>
      <c r="F26" s="589">
        <v>71</v>
      </c>
      <c r="G26" s="690">
        <v>70</v>
      </c>
      <c r="H26" s="671"/>
      <c r="I26" s="650"/>
      <c r="J26" s="650"/>
      <c r="K26" s="650"/>
      <c r="L26" s="650"/>
      <c r="M26" s="940">
        <v>70</v>
      </c>
      <c r="N26" s="650"/>
      <c r="O26" s="650"/>
      <c r="P26" s="650"/>
      <c r="Q26" s="671"/>
      <c r="R26" s="671"/>
      <c r="S26" s="109"/>
      <c r="T26" s="657"/>
      <c r="U26" s="657"/>
      <c r="V26" s="657"/>
      <c r="W26" s="657"/>
      <c r="X26" s="657"/>
      <c r="Y26" s="657"/>
      <c r="Z26" s="657"/>
      <c r="AA26" s="657"/>
      <c r="AB26" s="657"/>
      <c r="AC26" s="657"/>
      <c r="AD26" s="657"/>
      <c r="AE26" s="657"/>
      <c r="AF26" s="657"/>
      <c r="AG26" s="657"/>
      <c r="AH26" s="657"/>
      <c r="AI26" s="657"/>
      <c r="AJ26" s="657"/>
      <c r="AK26" s="657"/>
      <c r="AL26" s="657"/>
      <c r="AM26" s="657"/>
      <c r="AN26" s="657"/>
    </row>
    <row r="27" spans="1:53" ht="49.5" customHeight="1">
      <c r="A27" s="64">
        <v>2</v>
      </c>
      <c r="B27" s="69" t="s">
        <v>683</v>
      </c>
      <c r="C27" s="64" t="s">
        <v>22</v>
      </c>
      <c r="D27" s="589">
        <v>9.1</v>
      </c>
      <c r="E27" s="691">
        <v>7.2580645161290001</v>
      </c>
      <c r="F27" s="589">
        <v>6.45</v>
      </c>
      <c r="G27" s="690">
        <v>12.5</v>
      </c>
      <c r="H27" s="671"/>
      <c r="I27" s="671"/>
      <c r="J27" s="671"/>
      <c r="K27" s="671"/>
      <c r="L27" s="671"/>
      <c r="M27" s="940">
        <v>7.6</v>
      </c>
      <c r="N27" s="671"/>
      <c r="O27" s="671"/>
      <c r="P27" s="671"/>
      <c r="Q27" s="671"/>
      <c r="R27" s="671"/>
      <c r="S27" s="691"/>
      <c r="T27" s="672">
        <v>4.4247787610618996</v>
      </c>
      <c r="U27" s="672"/>
      <c r="V27" s="672">
        <v>4.8499999999999996</v>
      </c>
      <c r="W27" s="672">
        <v>4.7297297297296996</v>
      </c>
      <c r="X27" s="672"/>
      <c r="Y27" s="672">
        <v>3.29</v>
      </c>
      <c r="Z27" s="672">
        <v>6.1403508771929998</v>
      </c>
      <c r="AA27" s="672"/>
      <c r="AB27" s="672">
        <v>4.46</v>
      </c>
      <c r="AC27" s="672">
        <v>21.739130434783</v>
      </c>
      <c r="AD27" s="672"/>
      <c r="AE27" s="672">
        <v>20</v>
      </c>
      <c r="AF27" s="672">
        <v>12.307692307691999</v>
      </c>
      <c r="AG27" s="672"/>
      <c r="AH27" s="672">
        <v>13.46</v>
      </c>
      <c r="AI27" s="672">
        <v>5.8</v>
      </c>
      <c r="AJ27" s="672"/>
      <c r="AK27" s="672">
        <v>6.58</v>
      </c>
      <c r="AL27" s="672">
        <v>9.1</v>
      </c>
      <c r="AM27" s="672"/>
      <c r="AN27" s="672">
        <v>9.41</v>
      </c>
    </row>
    <row r="28" spans="1:53" s="667" customFormat="1" ht="49.5" hidden="1" customHeight="1">
      <c r="A28" s="658"/>
      <c r="B28" s="692" t="s">
        <v>443</v>
      </c>
      <c r="C28" s="658" t="s">
        <v>28</v>
      </c>
      <c r="D28" s="660">
        <v>8</v>
      </c>
      <c r="E28" s="660">
        <v>8</v>
      </c>
      <c r="F28" s="660">
        <v>7</v>
      </c>
      <c r="G28" s="660">
        <v>7</v>
      </c>
      <c r="H28" s="662"/>
      <c r="I28" s="662"/>
      <c r="J28" s="662"/>
      <c r="K28" s="662"/>
      <c r="L28" s="662"/>
      <c r="M28" s="660"/>
      <c r="N28" s="662"/>
      <c r="O28" s="662"/>
      <c r="P28" s="662"/>
      <c r="Q28" s="662"/>
      <c r="R28" s="662"/>
      <c r="S28" s="660"/>
      <c r="T28" s="663"/>
      <c r="U28" s="663"/>
      <c r="V28" s="663"/>
      <c r="W28" s="663"/>
      <c r="X28" s="663"/>
      <c r="Y28" s="663"/>
      <c r="Z28" s="663"/>
      <c r="AA28" s="663"/>
      <c r="AB28" s="663"/>
      <c r="AC28" s="663"/>
      <c r="AD28" s="663"/>
      <c r="AE28" s="663"/>
      <c r="AF28" s="663"/>
      <c r="AG28" s="663"/>
      <c r="AH28" s="663"/>
      <c r="AI28" s="663"/>
      <c r="AJ28" s="663"/>
      <c r="AK28" s="663"/>
      <c r="AL28" s="663"/>
      <c r="AM28" s="663"/>
      <c r="AN28" s="663"/>
      <c r="AO28" s="77"/>
      <c r="AP28" s="77"/>
      <c r="AQ28" s="77"/>
      <c r="AR28" s="77"/>
      <c r="AS28" s="77"/>
      <c r="AT28" s="77"/>
      <c r="AU28" s="77"/>
      <c r="AV28" s="77"/>
      <c r="AW28" s="77"/>
      <c r="AX28" s="77"/>
      <c r="AY28" s="77"/>
      <c r="AZ28" s="77"/>
      <c r="BA28" s="77"/>
    </row>
    <row r="29" spans="1:53" s="667" customFormat="1" ht="34.5" hidden="1" customHeight="1">
      <c r="A29" s="658"/>
      <c r="B29" s="687" t="s">
        <v>293</v>
      </c>
      <c r="C29" s="658" t="s">
        <v>28</v>
      </c>
      <c r="D29" s="660">
        <v>5</v>
      </c>
      <c r="E29" s="660">
        <v>5</v>
      </c>
      <c r="F29" s="660">
        <v>4</v>
      </c>
      <c r="G29" s="660">
        <v>4</v>
      </c>
      <c r="H29" s="662"/>
      <c r="I29" s="662"/>
      <c r="J29" s="662"/>
      <c r="K29" s="662"/>
      <c r="L29" s="662"/>
      <c r="M29" s="660"/>
      <c r="N29" s="662"/>
      <c r="O29" s="662"/>
      <c r="P29" s="662"/>
      <c r="Q29" s="662"/>
      <c r="R29" s="662"/>
      <c r="S29" s="660"/>
      <c r="T29" s="663"/>
      <c r="U29" s="663"/>
      <c r="V29" s="663"/>
      <c r="W29" s="663"/>
      <c r="X29" s="663"/>
      <c r="Y29" s="663"/>
      <c r="Z29" s="663"/>
      <c r="AA29" s="663"/>
      <c r="AB29" s="663"/>
      <c r="AC29" s="663"/>
      <c r="AD29" s="663"/>
      <c r="AE29" s="663"/>
      <c r="AF29" s="663"/>
      <c r="AG29" s="663"/>
      <c r="AH29" s="663"/>
      <c r="AI29" s="663"/>
      <c r="AJ29" s="663"/>
      <c r="AK29" s="663"/>
      <c r="AL29" s="663"/>
      <c r="AM29" s="663"/>
      <c r="AN29" s="663"/>
      <c r="AO29" s="77"/>
      <c r="AP29" s="77"/>
      <c r="AQ29" s="77"/>
      <c r="AR29" s="77"/>
      <c r="AS29" s="77"/>
      <c r="AT29" s="77"/>
      <c r="AU29" s="77"/>
      <c r="AV29" s="77"/>
      <c r="AW29" s="77"/>
      <c r="AX29" s="77"/>
      <c r="AY29" s="77"/>
      <c r="AZ29" s="77"/>
      <c r="BA29" s="77"/>
    </row>
    <row r="30" spans="1:53" s="667" customFormat="1" ht="34.5" hidden="1" customHeight="1">
      <c r="A30" s="658"/>
      <c r="B30" s="687" t="s">
        <v>294</v>
      </c>
      <c r="C30" s="658" t="s">
        <v>28</v>
      </c>
      <c r="D30" s="660">
        <v>3</v>
      </c>
      <c r="E30" s="660">
        <v>3</v>
      </c>
      <c r="F30" s="660">
        <v>3</v>
      </c>
      <c r="G30" s="660">
        <v>3</v>
      </c>
      <c r="H30" s="662"/>
      <c r="I30" s="662"/>
      <c r="J30" s="662"/>
      <c r="K30" s="662"/>
      <c r="L30" s="662"/>
      <c r="M30" s="660"/>
      <c r="N30" s="662"/>
      <c r="O30" s="662"/>
      <c r="P30" s="662"/>
      <c r="Q30" s="662"/>
      <c r="R30" s="662"/>
      <c r="S30" s="660"/>
      <c r="T30" s="663"/>
      <c r="U30" s="663"/>
      <c r="V30" s="663"/>
      <c r="W30" s="663"/>
      <c r="X30" s="663"/>
      <c r="Y30" s="663"/>
      <c r="Z30" s="663"/>
      <c r="AA30" s="663"/>
      <c r="AB30" s="663"/>
      <c r="AC30" s="663"/>
      <c r="AD30" s="663"/>
      <c r="AE30" s="663"/>
      <c r="AF30" s="663"/>
      <c r="AG30" s="663"/>
      <c r="AH30" s="663"/>
      <c r="AI30" s="663"/>
      <c r="AJ30" s="663"/>
      <c r="AK30" s="663"/>
      <c r="AL30" s="663"/>
      <c r="AM30" s="663"/>
      <c r="AN30" s="663"/>
      <c r="AO30" s="77"/>
      <c r="AP30" s="77"/>
      <c r="AQ30" s="77"/>
      <c r="AR30" s="77"/>
      <c r="AS30" s="77"/>
      <c r="AT30" s="77"/>
      <c r="AU30" s="77"/>
      <c r="AV30" s="77"/>
      <c r="AW30" s="77"/>
      <c r="AX30" s="77"/>
      <c r="AY30" s="77"/>
      <c r="AZ30" s="77"/>
      <c r="BA30" s="77"/>
    </row>
    <row r="31" spans="1:53" s="667" customFormat="1" ht="38.25" hidden="1" customHeight="1">
      <c r="A31" s="658"/>
      <c r="B31" s="687" t="s">
        <v>444</v>
      </c>
      <c r="C31" s="658" t="s">
        <v>28</v>
      </c>
      <c r="D31" s="660">
        <v>30</v>
      </c>
      <c r="E31" s="660">
        <v>30</v>
      </c>
      <c r="F31" s="660">
        <v>30</v>
      </c>
      <c r="G31" s="660">
        <v>30</v>
      </c>
      <c r="H31" s="662"/>
      <c r="I31" s="662">
        <v>13</v>
      </c>
      <c r="J31" s="662">
        <v>1</v>
      </c>
      <c r="K31" s="662"/>
      <c r="L31" s="662">
        <v>5</v>
      </c>
      <c r="M31" s="660"/>
      <c r="N31" s="662">
        <v>1</v>
      </c>
      <c r="O31" s="662">
        <v>1</v>
      </c>
      <c r="P31" s="662">
        <v>9</v>
      </c>
      <c r="Q31" s="662"/>
      <c r="R31" s="662"/>
      <c r="S31" s="660"/>
      <c r="T31" s="693"/>
      <c r="U31" s="693"/>
      <c r="V31" s="693"/>
      <c r="W31" s="693"/>
      <c r="X31" s="693"/>
      <c r="Y31" s="693"/>
      <c r="Z31" s="693"/>
      <c r="AA31" s="693"/>
      <c r="AB31" s="693"/>
      <c r="AC31" s="693"/>
      <c r="AD31" s="693"/>
      <c r="AE31" s="693"/>
      <c r="AF31" s="693"/>
      <c r="AG31" s="693"/>
      <c r="AH31" s="693"/>
      <c r="AI31" s="693"/>
      <c r="AJ31" s="693"/>
      <c r="AK31" s="693"/>
      <c r="AL31" s="693"/>
      <c r="AM31" s="693"/>
      <c r="AN31" s="693"/>
      <c r="AO31" s="77"/>
      <c r="AP31" s="77"/>
      <c r="AQ31" s="77"/>
      <c r="AR31" s="77"/>
      <c r="AS31" s="77"/>
      <c r="AT31" s="77"/>
      <c r="AU31" s="77"/>
      <c r="AV31" s="77"/>
      <c r="AW31" s="77"/>
      <c r="AX31" s="77"/>
      <c r="AY31" s="77"/>
      <c r="AZ31" s="77"/>
      <c r="BA31" s="77"/>
    </row>
    <row r="36" spans="10:11">
      <c r="J36" s="694"/>
      <c r="K36" s="694"/>
    </row>
  </sheetData>
  <mergeCells count="23">
    <mergeCell ref="A1:B1"/>
    <mergeCell ref="A2:AN2"/>
    <mergeCell ref="A3:AN3"/>
    <mergeCell ref="A4:AN4"/>
    <mergeCell ref="A5:A7"/>
    <mergeCell ref="B5:B7"/>
    <mergeCell ref="C5:C7"/>
    <mergeCell ref="D5:D7"/>
    <mergeCell ref="E5:F5"/>
    <mergeCell ref="AL6:AN6"/>
    <mergeCell ref="S5:S7"/>
    <mergeCell ref="T5:AN5"/>
    <mergeCell ref="E6:E7"/>
    <mergeCell ref="F6:F7"/>
    <mergeCell ref="Z6:AB6"/>
    <mergeCell ref="AC6:AE6"/>
    <mergeCell ref="AF6:AH6"/>
    <mergeCell ref="G5:R5"/>
    <mergeCell ref="M6:R6"/>
    <mergeCell ref="G6:L6"/>
    <mergeCell ref="AI6:AK6"/>
    <mergeCell ref="T6:V6"/>
    <mergeCell ref="W6:Y6"/>
  </mergeCells>
  <printOptions horizontalCentered="1"/>
  <pageMargins left="0.39370078740157499" right="0.511811023622047" top="0.43307086614173201" bottom="0.39370078740157499" header="0.511811023622047" footer="0.511811023622047"/>
  <pageSetup paperSize="9" orientation="portrait" horizontalDpi="300" verticalDpi="3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66CC"/>
  </sheetPr>
  <dimension ref="A1:BE42"/>
  <sheetViews>
    <sheetView zoomScale="145" zoomScaleNormal="145" workbookViewId="0">
      <selection activeCell="B5" sqref="B5:B7"/>
    </sheetView>
  </sheetViews>
  <sheetFormatPr defaultColWidth="9" defaultRowHeight="18.75"/>
  <cols>
    <col min="1" max="1" width="6.375" style="78" customWidth="1"/>
    <col min="2" max="2" width="46.75" style="78" customWidth="1"/>
    <col min="3" max="3" width="11.25" style="78" customWidth="1"/>
    <col min="4" max="4" width="10.375" style="78" hidden="1" customWidth="1"/>
    <col min="5" max="6" width="11.25" style="76" hidden="1" customWidth="1"/>
    <col min="7" max="7" width="11.25" style="415" hidden="1" customWidth="1"/>
    <col min="8" max="12" width="11.25" style="398" hidden="1" customWidth="1"/>
    <col min="13" max="13" width="14.75" style="415" customWidth="1"/>
    <col min="14" max="18" width="11.25" style="405" hidden="1" customWidth="1"/>
    <col min="19" max="19" width="12.375" style="76" customWidth="1"/>
    <col min="20" max="22" width="11.25" style="76" hidden="1" customWidth="1"/>
    <col min="23" max="23" width="11.25" style="77" hidden="1" customWidth="1"/>
    <col min="24" max="26" width="11.25" style="76" hidden="1" customWidth="1"/>
    <col min="27" max="27" width="11.25" style="77" hidden="1" customWidth="1"/>
    <col min="28" max="30" width="11.25" style="76" hidden="1" customWidth="1"/>
    <col min="31" max="31" width="11.25" style="77" hidden="1" customWidth="1"/>
    <col min="32" max="34" width="11.25" style="76" hidden="1" customWidth="1"/>
    <col min="35" max="35" width="11.25" style="77" hidden="1" customWidth="1"/>
    <col min="36" max="38" width="11.25" style="76" hidden="1" customWidth="1"/>
    <col min="39" max="39" width="11.25" style="77" hidden="1" customWidth="1"/>
    <col min="40" max="42" width="11.25" style="76" hidden="1" customWidth="1"/>
    <col min="43" max="43" width="11.25" style="77" hidden="1" customWidth="1"/>
    <col min="44" max="46" width="11.25" style="76" hidden="1" customWidth="1"/>
    <col min="47" max="47" width="11.25" style="77" hidden="1" customWidth="1"/>
    <col min="48" max="57" width="10.25" style="78" customWidth="1"/>
    <col min="58" max="16384" width="9" style="2"/>
  </cols>
  <sheetData>
    <row r="1" spans="1:47" ht="18.75" customHeight="1">
      <c r="A1" s="1075" t="s">
        <v>281</v>
      </c>
      <c r="B1" s="1075"/>
      <c r="C1" s="1"/>
      <c r="D1" s="1"/>
    </row>
    <row r="2" spans="1:47" ht="24.75" customHeight="1">
      <c r="A2" s="1076" t="s">
        <v>484</v>
      </c>
      <c r="B2" s="1076"/>
      <c r="C2" s="1076"/>
      <c r="D2" s="1076"/>
      <c r="E2" s="1076"/>
      <c r="F2" s="1076"/>
      <c r="G2" s="1076"/>
      <c r="H2" s="1076"/>
      <c r="I2" s="1076"/>
      <c r="J2" s="1076"/>
      <c r="K2" s="1076"/>
      <c r="L2" s="1076"/>
      <c r="M2" s="1076"/>
      <c r="N2" s="1076"/>
      <c r="O2" s="1076"/>
      <c r="P2" s="1076"/>
      <c r="Q2" s="1076"/>
      <c r="R2" s="1076"/>
      <c r="S2" s="1076"/>
      <c r="T2" s="1076"/>
      <c r="U2" s="1076"/>
      <c r="V2" s="1076"/>
      <c r="W2" s="1076"/>
      <c r="X2" s="1076"/>
      <c r="Y2" s="1076"/>
      <c r="Z2" s="1076"/>
      <c r="AA2" s="1076"/>
      <c r="AB2" s="1076"/>
      <c r="AC2" s="1076"/>
      <c r="AD2" s="1076"/>
      <c r="AE2" s="1076"/>
      <c r="AF2" s="1076"/>
      <c r="AG2" s="1076"/>
      <c r="AH2" s="1076"/>
      <c r="AI2" s="1076"/>
      <c r="AJ2" s="1076"/>
      <c r="AK2" s="1076"/>
      <c r="AL2" s="1076"/>
      <c r="AM2" s="1076"/>
      <c r="AN2" s="1076"/>
      <c r="AO2" s="1076"/>
      <c r="AP2" s="1076"/>
      <c r="AQ2" s="1076"/>
      <c r="AR2" s="1076"/>
      <c r="AS2" s="1076"/>
      <c r="AT2" s="1076"/>
      <c r="AU2" s="1076"/>
    </row>
    <row r="3" spans="1:47">
      <c r="A3" s="1103" t="s">
        <v>706</v>
      </c>
      <c r="B3" s="1103"/>
      <c r="C3" s="1103"/>
      <c r="D3" s="1103"/>
      <c r="E3" s="1103"/>
      <c r="F3" s="1103"/>
      <c r="G3" s="1103"/>
      <c r="H3" s="1103"/>
      <c r="I3" s="1103"/>
      <c r="J3" s="1103"/>
      <c r="K3" s="1103"/>
      <c r="L3" s="1103"/>
      <c r="M3" s="1103"/>
      <c r="N3" s="1103"/>
      <c r="O3" s="1103"/>
      <c r="P3" s="1103"/>
      <c r="Q3" s="1103"/>
      <c r="R3" s="1103"/>
      <c r="S3" s="1103"/>
      <c r="T3" s="1103"/>
      <c r="U3" s="1103"/>
      <c r="V3" s="1103"/>
      <c r="W3" s="1103"/>
      <c r="X3" s="1103"/>
      <c r="Y3" s="1103"/>
      <c r="Z3" s="1103"/>
      <c r="AA3" s="1103"/>
      <c r="AB3" s="1103"/>
      <c r="AC3" s="1103"/>
      <c r="AD3" s="1103"/>
      <c r="AE3" s="1103"/>
      <c r="AF3" s="1103"/>
      <c r="AG3" s="1103"/>
      <c r="AH3" s="1103"/>
      <c r="AI3" s="1103"/>
      <c r="AJ3" s="1103"/>
      <c r="AK3" s="1103"/>
      <c r="AL3" s="1103"/>
      <c r="AM3" s="1103"/>
      <c r="AN3" s="1103"/>
      <c r="AO3" s="1103"/>
      <c r="AP3" s="1103"/>
      <c r="AQ3" s="1103"/>
      <c r="AR3" s="1103"/>
      <c r="AS3" s="1103"/>
      <c r="AT3" s="1103"/>
      <c r="AU3" s="1103"/>
    </row>
    <row r="4" spans="1:47" ht="18.75" customHeight="1">
      <c r="A4" s="1077"/>
      <c r="B4" s="1077"/>
      <c r="C4" s="1077"/>
      <c r="D4" s="1"/>
    </row>
    <row r="5" spans="1:47" ht="67.5" customHeight="1">
      <c r="A5" s="1078" t="s">
        <v>38</v>
      </c>
      <c r="B5" s="1078" t="s">
        <v>2</v>
      </c>
      <c r="C5" s="1079" t="s">
        <v>39</v>
      </c>
      <c r="D5" s="1080" t="s">
        <v>439</v>
      </c>
      <c r="E5" s="1027" t="s">
        <v>4</v>
      </c>
      <c r="F5" s="1027"/>
      <c r="G5" s="1081" t="s">
        <v>454</v>
      </c>
      <c r="H5" s="1081"/>
      <c r="I5" s="1081"/>
      <c r="J5" s="1081"/>
      <c r="K5" s="1081"/>
      <c r="L5" s="1081"/>
      <c r="M5" s="1081"/>
      <c r="N5" s="1081"/>
      <c r="O5" s="1081"/>
      <c r="P5" s="1081"/>
      <c r="Q5" s="1081"/>
      <c r="R5" s="1081"/>
      <c r="S5" s="1027" t="s">
        <v>40</v>
      </c>
      <c r="T5" s="1027" t="s">
        <v>296</v>
      </c>
      <c r="U5" s="1027"/>
      <c r="V5" s="1027"/>
      <c r="W5" s="1027"/>
      <c r="X5" s="1027"/>
      <c r="Y5" s="1027"/>
      <c r="Z5" s="1027"/>
      <c r="AA5" s="1027"/>
      <c r="AB5" s="1027"/>
      <c r="AC5" s="1027"/>
      <c r="AD5" s="1027"/>
      <c r="AE5" s="1027"/>
      <c r="AF5" s="1027"/>
      <c r="AG5" s="1027"/>
      <c r="AH5" s="1027"/>
      <c r="AI5" s="1027"/>
      <c r="AJ5" s="1027"/>
      <c r="AK5" s="1027"/>
      <c r="AL5" s="1027"/>
      <c r="AM5" s="1027"/>
      <c r="AN5" s="1027"/>
      <c r="AO5" s="1027"/>
      <c r="AP5" s="1027"/>
      <c r="AQ5" s="1027"/>
      <c r="AR5" s="1027"/>
      <c r="AS5" s="1027"/>
      <c r="AT5" s="1027"/>
      <c r="AU5" s="1027"/>
    </row>
    <row r="6" spans="1:47" ht="32.25" hidden="1" customHeight="1">
      <c r="A6" s="1078"/>
      <c r="B6" s="1078"/>
      <c r="C6" s="1079"/>
      <c r="D6" s="1080"/>
      <c r="E6" s="1027" t="s">
        <v>8</v>
      </c>
      <c r="F6" s="1027" t="s">
        <v>10</v>
      </c>
      <c r="G6" s="1083" t="s">
        <v>476</v>
      </c>
      <c r="H6" s="1081"/>
      <c r="I6" s="1081"/>
      <c r="J6" s="1081"/>
      <c r="K6" s="1081"/>
      <c r="L6" s="1081"/>
      <c r="M6" s="1083" t="s">
        <v>477</v>
      </c>
      <c r="N6" s="1081"/>
      <c r="O6" s="1081"/>
      <c r="P6" s="1081"/>
      <c r="Q6" s="1081"/>
      <c r="R6" s="1084"/>
      <c r="S6" s="1027"/>
      <c r="T6" s="1027" t="s">
        <v>42</v>
      </c>
      <c r="U6" s="1027"/>
      <c r="V6" s="1027"/>
      <c r="W6" s="1027"/>
      <c r="X6" s="1027" t="s">
        <v>43</v>
      </c>
      <c r="Y6" s="1027"/>
      <c r="Z6" s="1027"/>
      <c r="AA6" s="1027"/>
      <c r="AB6" s="1027" t="s">
        <v>44</v>
      </c>
      <c r="AC6" s="1027"/>
      <c r="AD6" s="1027"/>
      <c r="AE6" s="1027"/>
      <c r="AF6" s="1027" t="s">
        <v>45</v>
      </c>
      <c r="AG6" s="1027"/>
      <c r="AH6" s="1027"/>
      <c r="AI6" s="1027"/>
      <c r="AJ6" s="1027" t="s">
        <v>46</v>
      </c>
      <c r="AK6" s="1027"/>
      <c r="AL6" s="1027"/>
      <c r="AM6" s="1027"/>
      <c r="AN6" s="1027" t="s">
        <v>47</v>
      </c>
      <c r="AO6" s="1027"/>
      <c r="AP6" s="1027"/>
      <c r="AQ6" s="1027"/>
      <c r="AR6" s="1027" t="s">
        <v>297</v>
      </c>
      <c r="AS6" s="1027"/>
      <c r="AT6" s="1027"/>
      <c r="AU6" s="1027"/>
    </row>
    <row r="7" spans="1:47" ht="59.25" hidden="1" customHeight="1">
      <c r="A7" s="1078"/>
      <c r="B7" s="1078"/>
      <c r="C7" s="1079"/>
      <c r="D7" s="1080"/>
      <c r="E7" s="1027"/>
      <c r="F7" s="1027"/>
      <c r="G7" s="289" t="s">
        <v>453</v>
      </c>
      <c r="H7" s="413" t="s">
        <v>473</v>
      </c>
      <c r="I7" s="414" t="s">
        <v>48</v>
      </c>
      <c r="J7" s="414" t="s">
        <v>42</v>
      </c>
      <c r="K7" s="414" t="s">
        <v>46</v>
      </c>
      <c r="L7" s="414" t="s">
        <v>45</v>
      </c>
      <c r="M7" s="289" t="s">
        <v>453</v>
      </c>
      <c r="N7" s="374" t="s">
        <v>43</v>
      </c>
      <c r="O7" s="374" t="s">
        <v>44</v>
      </c>
      <c r="P7" s="374" t="s">
        <v>47</v>
      </c>
      <c r="Q7" s="374" t="s">
        <v>474</v>
      </c>
      <c r="R7" s="374" t="s">
        <v>475</v>
      </c>
      <c r="S7" s="1027"/>
      <c r="T7" s="62" t="s">
        <v>8</v>
      </c>
      <c r="U7" s="62" t="s">
        <v>9</v>
      </c>
      <c r="V7" s="62" t="s">
        <v>10</v>
      </c>
      <c r="W7" s="79" t="s">
        <v>282</v>
      </c>
      <c r="X7" s="62" t="s">
        <v>8</v>
      </c>
      <c r="Y7" s="62" t="s">
        <v>9</v>
      </c>
      <c r="Z7" s="62" t="s">
        <v>10</v>
      </c>
      <c r="AA7" s="79" t="s">
        <v>282</v>
      </c>
      <c r="AB7" s="62" t="s">
        <v>8</v>
      </c>
      <c r="AC7" s="62" t="s">
        <v>9</v>
      </c>
      <c r="AD7" s="62" t="s">
        <v>10</v>
      </c>
      <c r="AE7" s="79" t="s">
        <v>282</v>
      </c>
      <c r="AF7" s="62" t="s">
        <v>8</v>
      </c>
      <c r="AG7" s="62" t="s">
        <v>9</v>
      </c>
      <c r="AH7" s="62" t="s">
        <v>10</v>
      </c>
      <c r="AI7" s="79" t="s">
        <v>282</v>
      </c>
      <c r="AJ7" s="62" t="s">
        <v>8</v>
      </c>
      <c r="AK7" s="62" t="s">
        <v>9</v>
      </c>
      <c r="AL7" s="62" t="s">
        <v>10</v>
      </c>
      <c r="AM7" s="79" t="s">
        <v>282</v>
      </c>
      <c r="AN7" s="62" t="s">
        <v>8</v>
      </c>
      <c r="AO7" s="62" t="s">
        <v>9</v>
      </c>
      <c r="AP7" s="62" t="s">
        <v>10</v>
      </c>
      <c r="AQ7" s="79" t="s">
        <v>282</v>
      </c>
      <c r="AR7" s="62" t="s">
        <v>8</v>
      </c>
      <c r="AS7" s="62" t="s">
        <v>9</v>
      </c>
      <c r="AT7" s="62" t="s">
        <v>10</v>
      </c>
      <c r="AU7" s="79" t="s">
        <v>282</v>
      </c>
    </row>
    <row r="8" spans="1:47" s="139" customFormat="1" ht="52.5" customHeight="1">
      <c r="A8" s="118" t="s">
        <v>11</v>
      </c>
      <c r="B8" s="132" t="s">
        <v>684</v>
      </c>
      <c r="C8" s="118"/>
      <c r="D8" s="118"/>
      <c r="E8" s="136"/>
      <c r="F8" s="136"/>
      <c r="G8" s="136"/>
      <c r="H8" s="399"/>
      <c r="I8" s="399"/>
      <c r="J8" s="399"/>
      <c r="K8" s="399"/>
      <c r="L8" s="399"/>
      <c r="M8" s="136"/>
      <c r="N8" s="406"/>
      <c r="O8" s="406"/>
      <c r="P8" s="406"/>
      <c r="Q8" s="406"/>
      <c r="R8" s="406"/>
      <c r="S8" s="136"/>
      <c r="T8" s="137"/>
      <c r="U8" s="137"/>
      <c r="V8" s="137"/>
      <c r="W8" s="138"/>
      <c r="X8" s="137"/>
      <c r="Y8" s="137"/>
      <c r="Z8" s="137"/>
      <c r="AA8" s="138"/>
      <c r="AB8" s="137"/>
      <c r="AC8" s="137"/>
      <c r="AD8" s="137"/>
      <c r="AE8" s="138"/>
      <c r="AF8" s="137"/>
      <c r="AG8" s="137"/>
      <c r="AH8" s="137"/>
      <c r="AI8" s="138"/>
      <c r="AJ8" s="137"/>
      <c r="AK8" s="137"/>
      <c r="AL8" s="137"/>
      <c r="AM8" s="138"/>
      <c r="AN8" s="137"/>
      <c r="AO8" s="137"/>
      <c r="AP8" s="137"/>
      <c r="AQ8" s="138"/>
      <c r="AR8" s="137"/>
      <c r="AS8" s="137"/>
      <c r="AT8" s="137"/>
      <c r="AU8" s="138"/>
    </row>
    <row r="9" spans="1:47" s="86" customFormat="1" ht="34.5" hidden="1" customHeight="1">
      <c r="A9" s="6">
        <v>1</v>
      </c>
      <c r="B9" s="31" t="s">
        <v>298</v>
      </c>
      <c r="C9" s="6" t="s">
        <v>299</v>
      </c>
      <c r="D9" s="72">
        <v>30</v>
      </c>
      <c r="E9" s="72">
        <v>30</v>
      </c>
      <c r="F9" s="72">
        <v>30</v>
      </c>
      <c r="G9" s="140"/>
      <c r="H9" s="400"/>
      <c r="I9" s="400"/>
      <c r="J9" s="400"/>
      <c r="K9" s="400"/>
      <c r="L9" s="400"/>
      <c r="M9" s="140"/>
      <c r="N9" s="407"/>
      <c r="O9" s="407"/>
      <c r="P9" s="407"/>
      <c r="Q9" s="407"/>
      <c r="R9" s="407"/>
      <c r="S9" s="72"/>
      <c r="T9" s="82"/>
      <c r="U9" s="82"/>
      <c r="V9" s="82"/>
      <c r="W9" s="83"/>
      <c r="X9" s="84"/>
      <c r="Y9" s="84"/>
      <c r="Z9" s="84"/>
      <c r="AA9" s="85"/>
      <c r="AB9" s="84"/>
      <c r="AC9" s="84"/>
      <c r="AD9" s="84"/>
      <c r="AE9" s="85"/>
      <c r="AF9" s="84"/>
      <c r="AG9" s="84"/>
      <c r="AH9" s="84"/>
      <c r="AI9" s="85"/>
      <c r="AJ9" s="84"/>
      <c r="AK9" s="84"/>
      <c r="AL9" s="84"/>
      <c r="AM9" s="85"/>
      <c r="AN9" s="84"/>
      <c r="AO9" s="84"/>
      <c r="AP9" s="84"/>
      <c r="AQ9" s="85"/>
      <c r="AR9" s="84"/>
      <c r="AS9" s="84"/>
      <c r="AT9" s="84"/>
      <c r="AU9" s="85"/>
    </row>
    <row r="10" spans="1:47" ht="34.5" hidden="1" customHeight="1">
      <c r="A10" s="6"/>
      <c r="B10" s="11" t="s">
        <v>300</v>
      </c>
      <c r="C10" s="6" t="s">
        <v>299</v>
      </c>
      <c r="D10" s="72">
        <v>30</v>
      </c>
      <c r="E10" s="66">
        <v>30</v>
      </c>
      <c r="F10" s="66">
        <v>30</v>
      </c>
      <c r="G10" s="141"/>
      <c r="H10" s="395"/>
      <c r="I10" s="395"/>
      <c r="J10" s="395"/>
      <c r="K10" s="395"/>
      <c r="L10" s="395"/>
      <c r="M10" s="141"/>
      <c r="N10" s="408"/>
      <c r="O10" s="408"/>
      <c r="P10" s="408"/>
      <c r="Q10" s="408"/>
      <c r="R10" s="408"/>
      <c r="S10" s="66"/>
      <c r="T10" s="87"/>
      <c r="U10" s="87"/>
      <c r="V10" s="87"/>
      <c r="W10" s="88"/>
      <c r="X10" s="87"/>
      <c r="Y10" s="87"/>
      <c r="Z10" s="87"/>
      <c r="AA10" s="88"/>
      <c r="AB10" s="87"/>
      <c r="AC10" s="87"/>
      <c r="AD10" s="87"/>
      <c r="AE10" s="88"/>
      <c r="AF10" s="87"/>
      <c r="AG10" s="87"/>
      <c r="AH10" s="87"/>
      <c r="AI10" s="88"/>
      <c r="AJ10" s="87"/>
      <c r="AK10" s="87"/>
      <c r="AL10" s="87"/>
      <c r="AM10" s="88"/>
      <c r="AN10" s="87"/>
      <c r="AO10" s="87"/>
      <c r="AP10" s="87"/>
      <c r="AQ10" s="88"/>
      <c r="AR10" s="87"/>
      <c r="AS10" s="87"/>
      <c r="AT10" s="87"/>
      <c r="AU10" s="88"/>
    </row>
    <row r="11" spans="1:47" ht="37.5" hidden="1" customHeight="1">
      <c r="A11" s="6">
        <v>2</v>
      </c>
      <c r="B11" s="11" t="s">
        <v>301</v>
      </c>
      <c r="C11" s="6" t="s">
        <v>299</v>
      </c>
      <c r="D11" s="72">
        <v>6.38</v>
      </c>
      <c r="E11" s="89">
        <v>6.2757567516683004</v>
      </c>
      <c r="F11" s="89">
        <v>6.28</v>
      </c>
      <c r="G11" s="416"/>
      <c r="H11" s="401"/>
      <c r="I11" s="401"/>
      <c r="J11" s="401"/>
      <c r="K11" s="401"/>
      <c r="L11" s="401"/>
      <c r="M11" s="416"/>
      <c r="N11" s="409"/>
      <c r="O11" s="409"/>
      <c r="P11" s="409"/>
      <c r="Q11" s="409"/>
      <c r="R11" s="409"/>
      <c r="S11" s="89"/>
      <c r="T11" s="91"/>
      <c r="U11" s="91"/>
      <c r="V11" s="91"/>
      <c r="W11" s="92"/>
      <c r="X11" s="91"/>
      <c r="Y11" s="91"/>
      <c r="Z11" s="91"/>
      <c r="AA11" s="92"/>
      <c r="AB11" s="91"/>
      <c r="AC11" s="91"/>
      <c r="AD11" s="91"/>
      <c r="AE11" s="92"/>
      <c r="AF11" s="91"/>
      <c r="AG11" s="91"/>
      <c r="AH11" s="91"/>
      <c r="AI11" s="92"/>
      <c r="AJ11" s="91"/>
      <c r="AK11" s="91"/>
      <c r="AL11" s="91"/>
      <c r="AM11" s="92"/>
      <c r="AN11" s="91"/>
      <c r="AO11" s="91"/>
      <c r="AP11" s="91"/>
      <c r="AQ11" s="92"/>
      <c r="AR11" s="91"/>
      <c r="AS11" s="91"/>
      <c r="AT11" s="91"/>
      <c r="AU11" s="92"/>
    </row>
    <row r="12" spans="1:47" ht="37.5" customHeight="1">
      <c r="A12" s="6">
        <v>1</v>
      </c>
      <c r="B12" s="11" t="s">
        <v>302</v>
      </c>
      <c r="C12" s="6" t="s">
        <v>303</v>
      </c>
      <c r="D12" s="72">
        <v>7</v>
      </c>
      <c r="E12" s="66">
        <v>7</v>
      </c>
      <c r="F12" s="66">
        <v>7</v>
      </c>
      <c r="G12" s="141">
        <v>1</v>
      </c>
      <c r="H12" s="395"/>
      <c r="I12" s="395"/>
      <c r="J12" s="395"/>
      <c r="K12" s="395"/>
      <c r="L12" s="395"/>
      <c r="M12" s="928">
        <v>1</v>
      </c>
      <c r="N12" s="408"/>
      <c r="O12" s="408"/>
      <c r="P12" s="408"/>
      <c r="Q12" s="408"/>
      <c r="R12" s="408"/>
      <c r="S12" s="66"/>
      <c r="T12" s="87">
        <v>1</v>
      </c>
      <c r="U12" s="87">
        <v>1</v>
      </c>
      <c r="V12" s="87">
        <v>1</v>
      </c>
      <c r="W12" s="88">
        <v>1</v>
      </c>
      <c r="X12" s="87">
        <v>1</v>
      </c>
      <c r="Y12" s="87">
        <v>1</v>
      </c>
      <c r="Z12" s="87">
        <v>1</v>
      </c>
      <c r="AA12" s="88">
        <v>1</v>
      </c>
      <c r="AB12" s="87">
        <v>1</v>
      </c>
      <c r="AC12" s="87">
        <v>1</v>
      </c>
      <c r="AD12" s="87">
        <v>1</v>
      </c>
      <c r="AE12" s="88">
        <v>1</v>
      </c>
      <c r="AF12" s="87">
        <v>1</v>
      </c>
      <c r="AG12" s="87">
        <v>1</v>
      </c>
      <c r="AH12" s="87">
        <v>1</v>
      </c>
      <c r="AI12" s="88">
        <v>1</v>
      </c>
      <c r="AJ12" s="87">
        <v>1</v>
      </c>
      <c r="AK12" s="87">
        <v>1</v>
      </c>
      <c r="AL12" s="87">
        <v>1</v>
      </c>
      <c r="AM12" s="88">
        <v>1</v>
      </c>
      <c r="AN12" s="87">
        <v>1</v>
      </c>
      <c r="AO12" s="87">
        <v>1</v>
      </c>
      <c r="AP12" s="87">
        <v>1</v>
      </c>
      <c r="AQ12" s="88">
        <v>1</v>
      </c>
      <c r="AR12" s="87">
        <v>1</v>
      </c>
      <c r="AS12" s="87">
        <v>1</v>
      </c>
      <c r="AT12" s="87">
        <v>1</v>
      </c>
      <c r="AU12" s="88">
        <v>1</v>
      </c>
    </row>
    <row r="13" spans="1:47" ht="37.5" customHeight="1">
      <c r="A13" s="6">
        <v>2</v>
      </c>
      <c r="B13" s="11" t="s">
        <v>304</v>
      </c>
      <c r="C13" s="6" t="s">
        <v>305</v>
      </c>
      <c r="D13" s="72">
        <v>7</v>
      </c>
      <c r="E13" s="66">
        <v>7</v>
      </c>
      <c r="F13" s="66">
        <v>7</v>
      </c>
      <c r="G13" s="141">
        <v>1</v>
      </c>
      <c r="H13" s="395"/>
      <c r="I13" s="395"/>
      <c r="J13" s="395"/>
      <c r="K13" s="395"/>
      <c r="L13" s="395"/>
      <c r="M13" s="928">
        <v>1</v>
      </c>
      <c r="N13" s="408"/>
      <c r="O13" s="408"/>
      <c r="P13" s="408"/>
      <c r="Q13" s="408"/>
      <c r="R13" s="408"/>
      <c r="S13" s="66"/>
      <c r="T13" s="87">
        <v>1</v>
      </c>
      <c r="U13" s="87">
        <v>1</v>
      </c>
      <c r="V13" s="87">
        <v>1</v>
      </c>
      <c r="W13" s="88">
        <v>1</v>
      </c>
      <c r="X13" s="87">
        <v>1</v>
      </c>
      <c r="Y13" s="87">
        <v>1</v>
      </c>
      <c r="Z13" s="87">
        <v>1</v>
      </c>
      <c r="AA13" s="88">
        <v>1</v>
      </c>
      <c r="AB13" s="87">
        <v>1</v>
      </c>
      <c r="AC13" s="87">
        <v>1</v>
      </c>
      <c r="AD13" s="87">
        <v>1</v>
      </c>
      <c r="AE13" s="88">
        <v>1</v>
      </c>
      <c r="AF13" s="87">
        <v>1</v>
      </c>
      <c r="AG13" s="87">
        <v>1</v>
      </c>
      <c r="AH13" s="87">
        <v>1</v>
      </c>
      <c r="AI13" s="88">
        <v>1</v>
      </c>
      <c r="AJ13" s="87">
        <v>1</v>
      </c>
      <c r="AK13" s="87">
        <v>1</v>
      </c>
      <c r="AL13" s="87">
        <v>1</v>
      </c>
      <c r="AM13" s="88">
        <v>1</v>
      </c>
      <c r="AN13" s="87">
        <v>1</v>
      </c>
      <c r="AO13" s="87">
        <v>1</v>
      </c>
      <c r="AP13" s="87">
        <v>1</v>
      </c>
      <c r="AQ13" s="88">
        <v>1</v>
      </c>
      <c r="AR13" s="87">
        <v>1</v>
      </c>
      <c r="AS13" s="87">
        <v>1</v>
      </c>
      <c r="AT13" s="87">
        <v>1</v>
      </c>
      <c r="AU13" s="88">
        <v>1</v>
      </c>
    </row>
    <row r="14" spans="1:47" ht="37.5" hidden="1" customHeight="1">
      <c r="A14" s="6">
        <v>5</v>
      </c>
      <c r="B14" s="11" t="s">
        <v>306</v>
      </c>
      <c r="C14" s="6" t="s">
        <v>307</v>
      </c>
      <c r="D14" s="72">
        <v>28</v>
      </c>
      <c r="E14" s="66">
        <v>28</v>
      </c>
      <c r="F14" s="66">
        <v>28</v>
      </c>
      <c r="G14" s="141"/>
      <c r="H14" s="395"/>
      <c r="I14" s="395"/>
      <c r="J14" s="395"/>
      <c r="K14" s="395"/>
      <c r="L14" s="395"/>
      <c r="M14" s="928"/>
      <c r="N14" s="408"/>
      <c r="O14" s="408"/>
      <c r="P14" s="408"/>
      <c r="Q14" s="408"/>
      <c r="R14" s="408"/>
      <c r="S14" s="66"/>
      <c r="T14" s="87"/>
      <c r="U14" s="87"/>
      <c r="V14" s="87"/>
      <c r="W14" s="88"/>
      <c r="X14" s="87"/>
      <c r="Y14" s="87"/>
      <c r="Z14" s="87"/>
      <c r="AA14" s="88"/>
      <c r="AB14" s="87"/>
      <c r="AC14" s="87"/>
      <c r="AD14" s="87"/>
      <c r="AE14" s="88"/>
      <c r="AF14" s="87"/>
      <c r="AG14" s="87"/>
      <c r="AH14" s="87"/>
      <c r="AI14" s="88"/>
      <c r="AJ14" s="87"/>
      <c r="AK14" s="87"/>
      <c r="AL14" s="87"/>
      <c r="AM14" s="88"/>
      <c r="AN14" s="87"/>
      <c r="AO14" s="87"/>
      <c r="AP14" s="87"/>
      <c r="AQ14" s="88"/>
      <c r="AR14" s="87"/>
      <c r="AS14" s="87"/>
      <c r="AT14" s="87"/>
      <c r="AU14" s="88"/>
    </row>
    <row r="15" spans="1:47" ht="37.5" hidden="1" customHeight="1">
      <c r="A15" s="6">
        <v>6</v>
      </c>
      <c r="B15" s="11" t="s">
        <v>308</v>
      </c>
      <c r="C15" s="6" t="s">
        <v>38</v>
      </c>
      <c r="D15" s="72">
        <v>1</v>
      </c>
      <c r="E15" s="66">
        <v>1</v>
      </c>
      <c r="F15" s="66">
        <v>1</v>
      </c>
      <c r="G15" s="141"/>
      <c r="H15" s="395"/>
      <c r="I15" s="395"/>
      <c r="J15" s="395"/>
      <c r="K15" s="395"/>
      <c r="L15" s="395"/>
      <c r="M15" s="928"/>
      <c r="N15" s="408"/>
      <c r="O15" s="408"/>
      <c r="P15" s="408"/>
      <c r="Q15" s="408"/>
      <c r="R15" s="408"/>
      <c r="S15" s="66"/>
      <c r="T15" s="87"/>
      <c r="U15" s="87"/>
      <c r="V15" s="87"/>
      <c r="W15" s="88"/>
      <c r="X15" s="87"/>
      <c r="Y15" s="87"/>
      <c r="Z15" s="87"/>
      <c r="AA15" s="88"/>
      <c r="AB15" s="87"/>
      <c r="AC15" s="87"/>
      <c r="AD15" s="87"/>
      <c r="AE15" s="88"/>
      <c r="AF15" s="87"/>
      <c r="AG15" s="87"/>
      <c r="AH15" s="87"/>
      <c r="AI15" s="88"/>
      <c r="AJ15" s="87"/>
      <c r="AK15" s="87"/>
      <c r="AL15" s="87"/>
      <c r="AM15" s="88"/>
      <c r="AN15" s="87"/>
      <c r="AO15" s="87"/>
      <c r="AP15" s="87"/>
      <c r="AQ15" s="88"/>
      <c r="AR15" s="87"/>
      <c r="AS15" s="87"/>
      <c r="AT15" s="87"/>
      <c r="AU15" s="88"/>
    </row>
    <row r="16" spans="1:47" ht="53.25" customHeight="1">
      <c r="A16" s="6">
        <v>3</v>
      </c>
      <c r="B16" s="7" t="s">
        <v>585</v>
      </c>
      <c r="C16" s="21" t="s">
        <v>239</v>
      </c>
      <c r="D16" s="72">
        <v>7</v>
      </c>
      <c r="E16" s="66">
        <v>7</v>
      </c>
      <c r="F16" s="66">
        <v>7</v>
      </c>
      <c r="G16" s="141">
        <v>1</v>
      </c>
      <c r="H16" s="395"/>
      <c r="I16" s="395"/>
      <c r="J16" s="395"/>
      <c r="K16" s="395"/>
      <c r="L16" s="395"/>
      <c r="M16" s="928">
        <v>1</v>
      </c>
      <c r="N16" s="408"/>
      <c r="O16" s="408"/>
      <c r="P16" s="408"/>
      <c r="Q16" s="408"/>
      <c r="R16" s="408"/>
      <c r="S16" s="66"/>
      <c r="T16" s="87">
        <v>1</v>
      </c>
      <c r="U16" s="87">
        <v>1</v>
      </c>
      <c r="V16" s="87">
        <v>1</v>
      </c>
      <c r="W16" s="88">
        <v>1</v>
      </c>
      <c r="X16" s="87">
        <v>1</v>
      </c>
      <c r="Y16" s="87">
        <v>1</v>
      </c>
      <c r="Z16" s="87">
        <v>1</v>
      </c>
      <c r="AA16" s="88">
        <v>1</v>
      </c>
      <c r="AB16" s="87">
        <v>1</v>
      </c>
      <c r="AC16" s="87">
        <v>1</v>
      </c>
      <c r="AD16" s="87">
        <v>1</v>
      </c>
      <c r="AE16" s="88">
        <v>1</v>
      </c>
      <c r="AF16" s="87">
        <v>1</v>
      </c>
      <c r="AG16" s="87">
        <v>1</v>
      </c>
      <c r="AH16" s="87">
        <v>1</v>
      </c>
      <c r="AI16" s="88">
        <v>1</v>
      </c>
      <c r="AJ16" s="87">
        <v>1</v>
      </c>
      <c r="AK16" s="87">
        <v>1</v>
      </c>
      <c r="AL16" s="87">
        <v>1</v>
      </c>
      <c r="AM16" s="88">
        <v>1</v>
      </c>
      <c r="AN16" s="87">
        <v>1</v>
      </c>
      <c r="AO16" s="87">
        <v>1</v>
      </c>
      <c r="AP16" s="87">
        <v>1</v>
      </c>
      <c r="AQ16" s="88">
        <v>1</v>
      </c>
      <c r="AR16" s="87">
        <v>1</v>
      </c>
      <c r="AS16" s="87">
        <v>1</v>
      </c>
      <c r="AT16" s="87">
        <v>1</v>
      </c>
      <c r="AU16" s="88">
        <v>1</v>
      </c>
    </row>
    <row r="17" spans="1:47" ht="53.25" customHeight="1">
      <c r="A17" s="6">
        <v>4</v>
      </c>
      <c r="B17" s="7" t="s">
        <v>586</v>
      </c>
      <c r="C17" s="6" t="s">
        <v>22</v>
      </c>
      <c r="D17" s="72">
        <v>100</v>
      </c>
      <c r="E17" s="66">
        <v>100</v>
      </c>
      <c r="F17" s="66">
        <v>100</v>
      </c>
      <c r="G17" s="141">
        <v>100</v>
      </c>
      <c r="H17" s="395"/>
      <c r="I17" s="395"/>
      <c r="J17" s="395"/>
      <c r="K17" s="395"/>
      <c r="L17" s="395"/>
      <c r="M17" s="928">
        <v>100</v>
      </c>
      <c r="N17" s="408"/>
      <c r="O17" s="408"/>
      <c r="P17" s="408"/>
      <c r="Q17" s="408"/>
      <c r="R17" s="408"/>
      <c r="S17" s="66"/>
      <c r="T17" s="87">
        <v>100</v>
      </c>
      <c r="U17" s="87">
        <v>100</v>
      </c>
      <c r="V17" s="87">
        <v>100</v>
      </c>
      <c r="W17" s="88">
        <v>100</v>
      </c>
      <c r="X17" s="87">
        <v>100</v>
      </c>
      <c r="Y17" s="87">
        <v>100</v>
      </c>
      <c r="Z17" s="87">
        <v>100</v>
      </c>
      <c r="AA17" s="88">
        <v>100</v>
      </c>
      <c r="AB17" s="87">
        <v>100</v>
      </c>
      <c r="AC17" s="87">
        <v>100</v>
      </c>
      <c r="AD17" s="87">
        <v>100</v>
      </c>
      <c r="AE17" s="88">
        <v>100</v>
      </c>
      <c r="AF17" s="87">
        <v>100</v>
      </c>
      <c r="AG17" s="87">
        <v>100</v>
      </c>
      <c r="AH17" s="87">
        <v>100</v>
      </c>
      <c r="AI17" s="88">
        <v>100</v>
      </c>
      <c r="AJ17" s="87">
        <v>100</v>
      </c>
      <c r="AK17" s="87">
        <v>100</v>
      </c>
      <c r="AL17" s="87">
        <v>100</v>
      </c>
      <c r="AM17" s="88">
        <v>100</v>
      </c>
      <c r="AN17" s="87">
        <v>100</v>
      </c>
      <c r="AO17" s="87">
        <v>100</v>
      </c>
      <c r="AP17" s="87">
        <v>100</v>
      </c>
      <c r="AQ17" s="88">
        <v>100</v>
      </c>
      <c r="AR17" s="87">
        <v>100</v>
      </c>
      <c r="AS17" s="87">
        <v>100</v>
      </c>
      <c r="AT17" s="87">
        <v>100</v>
      </c>
      <c r="AU17" s="88">
        <v>100</v>
      </c>
    </row>
    <row r="18" spans="1:47" ht="36" hidden="1" customHeight="1">
      <c r="A18" s="6">
        <v>8</v>
      </c>
      <c r="B18" s="11" t="s">
        <v>309</v>
      </c>
      <c r="C18" s="6" t="s">
        <v>310</v>
      </c>
      <c r="D18" s="72">
        <v>1</v>
      </c>
      <c r="E18" s="66">
        <v>1</v>
      </c>
      <c r="F18" s="66">
        <v>1</v>
      </c>
      <c r="G18" s="141"/>
      <c r="H18" s="395"/>
      <c r="I18" s="395"/>
      <c r="J18" s="395"/>
      <c r="K18" s="395"/>
      <c r="L18" s="395"/>
      <c r="M18" s="928"/>
      <c r="N18" s="408"/>
      <c r="O18" s="408"/>
      <c r="P18" s="408"/>
      <c r="Q18" s="408"/>
      <c r="R18" s="408"/>
      <c r="S18" s="66"/>
      <c r="T18" s="87"/>
      <c r="U18" s="87"/>
      <c r="V18" s="87"/>
      <c r="W18" s="88"/>
      <c r="X18" s="87"/>
      <c r="Y18" s="87"/>
      <c r="Z18" s="87"/>
      <c r="AA18" s="88"/>
      <c r="AB18" s="87"/>
      <c r="AC18" s="87"/>
      <c r="AD18" s="87"/>
      <c r="AE18" s="88"/>
      <c r="AF18" s="87"/>
      <c r="AG18" s="87"/>
      <c r="AH18" s="87"/>
      <c r="AI18" s="88"/>
      <c r="AJ18" s="87"/>
      <c r="AK18" s="87"/>
      <c r="AL18" s="87"/>
      <c r="AM18" s="88"/>
      <c r="AN18" s="87"/>
      <c r="AO18" s="87"/>
      <c r="AP18" s="87"/>
      <c r="AQ18" s="88"/>
      <c r="AR18" s="87"/>
      <c r="AS18" s="87"/>
      <c r="AT18" s="87"/>
      <c r="AU18" s="88"/>
    </row>
    <row r="19" spans="1:47" s="139" customFormat="1" ht="38.25" customHeight="1">
      <c r="A19" s="118" t="s">
        <v>19</v>
      </c>
      <c r="B19" s="118" t="s">
        <v>685</v>
      </c>
      <c r="C19" s="118"/>
      <c r="D19" s="140"/>
      <c r="E19" s="141"/>
      <c r="F19" s="141"/>
      <c r="G19" s="141"/>
      <c r="H19" s="396"/>
      <c r="I19" s="396"/>
      <c r="J19" s="396"/>
      <c r="K19" s="396"/>
      <c r="L19" s="396"/>
      <c r="M19" s="928"/>
      <c r="N19" s="410"/>
      <c r="O19" s="410"/>
      <c r="P19" s="410"/>
      <c r="Q19" s="410"/>
      <c r="R19" s="410"/>
      <c r="S19" s="141"/>
      <c r="T19" s="142"/>
      <c r="U19" s="142"/>
      <c r="V19" s="142"/>
      <c r="W19" s="143"/>
      <c r="X19" s="142"/>
      <c r="Y19" s="142"/>
      <c r="Z19" s="142"/>
      <c r="AA19" s="143"/>
      <c r="AB19" s="142"/>
      <c r="AC19" s="142"/>
      <c r="AD19" s="142"/>
      <c r="AE19" s="143"/>
      <c r="AF19" s="142"/>
      <c r="AG19" s="142"/>
      <c r="AH19" s="142"/>
      <c r="AI19" s="143"/>
      <c r="AJ19" s="142"/>
      <c r="AK19" s="142"/>
      <c r="AL19" s="142"/>
      <c r="AM19" s="143"/>
      <c r="AN19" s="142"/>
      <c r="AO19" s="142"/>
      <c r="AP19" s="142"/>
      <c r="AQ19" s="143"/>
      <c r="AR19" s="142"/>
      <c r="AS19" s="142"/>
      <c r="AT19" s="142"/>
      <c r="AU19" s="143"/>
    </row>
    <row r="20" spans="1:47" ht="44.25" customHeight="1">
      <c r="A20" s="6">
        <v>1</v>
      </c>
      <c r="B20" s="7" t="s">
        <v>311</v>
      </c>
      <c r="C20" s="6" t="s">
        <v>24</v>
      </c>
      <c r="D20" s="93">
        <v>7.87</v>
      </c>
      <c r="E20" s="89">
        <v>5.41</v>
      </c>
      <c r="F20" s="89">
        <v>5.1100000000000003</v>
      </c>
      <c r="G20" s="416">
        <v>8.77</v>
      </c>
      <c r="H20" s="401"/>
      <c r="I20" s="401"/>
      <c r="J20" s="401"/>
      <c r="K20" s="401"/>
      <c r="L20" s="401"/>
      <c r="M20" s="941">
        <v>2.25</v>
      </c>
      <c r="N20" s="408"/>
      <c r="O20" s="408"/>
      <c r="P20" s="408"/>
      <c r="Q20" s="411"/>
      <c r="R20" s="411"/>
      <c r="S20" s="93"/>
      <c r="T20" s="87"/>
      <c r="U20" s="87"/>
      <c r="V20" s="87"/>
      <c r="W20" s="88"/>
      <c r="X20" s="87"/>
      <c r="Y20" s="87"/>
      <c r="Z20" s="87"/>
      <c r="AA20" s="88"/>
      <c r="AB20" s="87"/>
      <c r="AC20" s="87"/>
      <c r="AD20" s="87"/>
      <c r="AE20" s="88"/>
      <c r="AF20" s="87"/>
      <c r="AG20" s="87"/>
      <c r="AH20" s="87"/>
      <c r="AI20" s="88"/>
      <c r="AJ20" s="87"/>
      <c r="AK20" s="87"/>
      <c r="AL20" s="87"/>
      <c r="AM20" s="88"/>
      <c r="AN20" s="87"/>
      <c r="AO20" s="87"/>
      <c r="AP20" s="87"/>
      <c r="AQ20" s="88"/>
      <c r="AR20" s="87"/>
      <c r="AS20" s="87"/>
      <c r="AT20" s="87"/>
      <c r="AU20" s="88"/>
    </row>
    <row r="21" spans="1:47" s="86" customFormat="1" ht="44.25" customHeight="1">
      <c r="A21" s="6">
        <v>2</v>
      </c>
      <c r="B21" s="7" t="s">
        <v>312</v>
      </c>
      <c r="C21" s="6" t="s">
        <v>24</v>
      </c>
      <c r="D21" s="72">
        <v>11.02</v>
      </c>
      <c r="E21" s="89">
        <v>9.4600000000000009</v>
      </c>
      <c r="F21" s="89">
        <v>8.52</v>
      </c>
      <c r="G21" s="416">
        <v>11.7</v>
      </c>
      <c r="H21" s="401"/>
      <c r="I21" s="395"/>
      <c r="J21" s="395"/>
      <c r="K21" s="395"/>
      <c r="L21" s="395"/>
      <c r="M21" s="941">
        <v>4.5</v>
      </c>
      <c r="N21" s="408"/>
      <c r="O21" s="408"/>
      <c r="P21" s="408"/>
      <c r="Q21" s="409"/>
      <c r="R21" s="409"/>
      <c r="S21" s="66"/>
      <c r="T21" s="87"/>
      <c r="U21" s="87"/>
      <c r="V21" s="87"/>
      <c r="W21" s="88"/>
      <c r="X21" s="87"/>
      <c r="Y21" s="87"/>
      <c r="Z21" s="87"/>
      <c r="AA21" s="88"/>
      <c r="AB21" s="87"/>
      <c r="AC21" s="87"/>
      <c r="AD21" s="87"/>
      <c r="AE21" s="88"/>
      <c r="AF21" s="87"/>
      <c r="AG21" s="87"/>
      <c r="AH21" s="87"/>
      <c r="AI21" s="88"/>
      <c r="AJ21" s="87"/>
      <c r="AK21" s="87"/>
      <c r="AL21" s="87"/>
      <c r="AM21" s="88"/>
      <c r="AN21" s="87"/>
      <c r="AO21" s="87"/>
      <c r="AP21" s="87"/>
      <c r="AQ21" s="88"/>
      <c r="AR21" s="87"/>
      <c r="AS21" s="87"/>
      <c r="AT21" s="87"/>
      <c r="AU21" s="88"/>
    </row>
    <row r="22" spans="1:47" ht="44.25" customHeight="1">
      <c r="A22" s="6">
        <v>3</v>
      </c>
      <c r="B22" s="7" t="s">
        <v>460</v>
      </c>
      <c r="C22" s="6" t="s">
        <v>22</v>
      </c>
      <c r="D22" s="72">
        <v>9.36</v>
      </c>
      <c r="E22" s="89">
        <v>9.1999999999999993</v>
      </c>
      <c r="F22" s="89">
        <v>9.16</v>
      </c>
      <c r="G22" s="416">
        <v>10.01</v>
      </c>
      <c r="H22" s="401">
        <v>15.03</v>
      </c>
      <c r="I22" s="401">
        <f>+AU22</f>
        <v>10.574</v>
      </c>
      <c r="J22" s="401">
        <f>+W22</f>
        <v>8.3079999999999998</v>
      </c>
      <c r="K22" s="401">
        <f>+AM22</f>
        <v>8.9649999999999999</v>
      </c>
      <c r="L22" s="401">
        <f>+AI22</f>
        <v>9.375</v>
      </c>
      <c r="M22" s="941">
        <v>10.59</v>
      </c>
      <c r="N22" s="409">
        <f>+AA22</f>
        <v>8.3849999999999998</v>
      </c>
      <c r="O22" s="409">
        <f>+AE22</f>
        <v>8.6479999999999997</v>
      </c>
      <c r="P22" s="409">
        <f>+AQ22</f>
        <v>9.3970000000000002</v>
      </c>
      <c r="Q22" s="409"/>
      <c r="R22" s="409"/>
      <c r="S22" s="66"/>
      <c r="T22" s="87">
        <v>8.68</v>
      </c>
      <c r="U22" s="87">
        <v>8.68</v>
      </c>
      <c r="V22" s="87">
        <v>8.68</v>
      </c>
      <c r="W22" s="88">
        <v>8.3079999999999998</v>
      </c>
      <c r="X22" s="87">
        <v>8.68</v>
      </c>
      <c r="Y22" s="87">
        <v>8.68</v>
      </c>
      <c r="Z22" s="87">
        <v>8.68</v>
      </c>
      <c r="AA22" s="88">
        <v>8.3849999999999998</v>
      </c>
      <c r="AB22" s="87">
        <v>8.83</v>
      </c>
      <c r="AC22" s="87">
        <v>8.83</v>
      </c>
      <c r="AD22" s="87">
        <v>8.83</v>
      </c>
      <c r="AE22" s="88">
        <v>8.6479999999999997</v>
      </c>
      <c r="AF22" s="87">
        <v>9.52</v>
      </c>
      <c r="AG22" s="87">
        <v>9.52</v>
      </c>
      <c r="AH22" s="87">
        <v>9.52</v>
      </c>
      <c r="AI22" s="88">
        <v>9.375</v>
      </c>
      <c r="AJ22" s="87">
        <v>9.2100000000000009</v>
      </c>
      <c r="AK22" s="87">
        <v>9.2100000000000009</v>
      </c>
      <c r="AL22" s="87">
        <v>9.2100000000000009</v>
      </c>
      <c r="AM22" s="88">
        <v>8.9649999999999999</v>
      </c>
      <c r="AN22" s="87">
        <v>9.6199999999999992</v>
      </c>
      <c r="AO22" s="87">
        <v>9.6199999999999992</v>
      </c>
      <c r="AP22" s="87">
        <v>9.6199999999999992</v>
      </c>
      <c r="AQ22" s="88">
        <v>9.3970000000000002</v>
      </c>
      <c r="AR22" s="87">
        <v>11.11</v>
      </c>
      <c r="AS22" s="87">
        <v>11.11</v>
      </c>
      <c r="AT22" s="87">
        <v>11.11</v>
      </c>
      <c r="AU22" s="88">
        <v>10.574</v>
      </c>
    </row>
    <row r="23" spans="1:47" ht="44.25" customHeight="1">
      <c r="A23" s="6">
        <v>4</v>
      </c>
      <c r="B23" s="7" t="s">
        <v>313</v>
      </c>
      <c r="C23" s="12" t="s">
        <v>22</v>
      </c>
      <c r="D23" s="94">
        <v>66.88</v>
      </c>
      <c r="E23" s="95">
        <v>97.2</v>
      </c>
      <c r="F23" s="95">
        <v>97.2</v>
      </c>
      <c r="G23" s="417">
        <v>97.16</v>
      </c>
      <c r="H23" s="401">
        <v>97.62</v>
      </c>
      <c r="I23" s="395">
        <f>+AU23</f>
        <v>96.8</v>
      </c>
      <c r="J23" s="395">
        <f>+W23</f>
        <v>96.9</v>
      </c>
      <c r="K23" s="395">
        <f>+AM23</f>
        <v>97.3</v>
      </c>
      <c r="L23" s="395">
        <f>+AI23</f>
        <v>97.1</v>
      </c>
      <c r="M23" s="912">
        <v>96.66</v>
      </c>
      <c r="N23" s="408">
        <f>+AA23</f>
        <v>97.3</v>
      </c>
      <c r="O23" s="408">
        <f>+AE23</f>
        <v>97.5</v>
      </c>
      <c r="P23" s="408">
        <f>+AQ23</f>
        <v>96.8</v>
      </c>
      <c r="Q23" s="401"/>
      <c r="R23" s="401"/>
      <c r="S23" s="89"/>
      <c r="T23" s="87">
        <v>97</v>
      </c>
      <c r="U23" s="87">
        <v>25.6</v>
      </c>
      <c r="V23" s="87">
        <v>96.9</v>
      </c>
      <c r="W23" s="88">
        <v>96.9</v>
      </c>
      <c r="X23" s="87">
        <v>96.9</v>
      </c>
      <c r="Y23" s="87">
        <v>31.8</v>
      </c>
      <c r="Z23" s="87">
        <v>97.3</v>
      </c>
      <c r="AA23" s="88">
        <v>97.3</v>
      </c>
      <c r="AB23" s="87">
        <v>97.3</v>
      </c>
      <c r="AC23" s="87">
        <v>23</v>
      </c>
      <c r="AD23" s="87">
        <v>97.5</v>
      </c>
      <c r="AE23" s="88">
        <v>97.5</v>
      </c>
      <c r="AF23" s="87">
        <v>97.5</v>
      </c>
      <c r="AG23" s="87">
        <v>28.6</v>
      </c>
      <c r="AH23" s="87">
        <v>97.1</v>
      </c>
      <c r="AI23" s="88">
        <v>97.1</v>
      </c>
      <c r="AJ23" s="87">
        <v>97.1</v>
      </c>
      <c r="AK23" s="87">
        <v>59.4</v>
      </c>
      <c r="AL23" s="87">
        <v>97.3</v>
      </c>
      <c r="AM23" s="88">
        <v>97.3</v>
      </c>
      <c r="AN23" s="87">
        <v>97.3</v>
      </c>
      <c r="AO23" s="87">
        <v>0.25</v>
      </c>
      <c r="AP23" s="87">
        <v>96.8</v>
      </c>
      <c r="AQ23" s="88">
        <v>96.8</v>
      </c>
      <c r="AR23" s="87">
        <v>96.8</v>
      </c>
      <c r="AS23" s="87">
        <v>10.5</v>
      </c>
      <c r="AT23" s="87">
        <v>96.8</v>
      </c>
      <c r="AU23" s="88">
        <v>96.8</v>
      </c>
    </row>
    <row r="24" spans="1:47" ht="45" hidden="1" customHeight="1">
      <c r="A24" s="6">
        <v>5</v>
      </c>
      <c r="B24" s="7" t="s">
        <v>457</v>
      </c>
      <c r="C24" s="6" t="s">
        <v>22</v>
      </c>
      <c r="D24" s="72">
        <v>98.4</v>
      </c>
      <c r="E24" s="93">
        <v>98.5</v>
      </c>
      <c r="F24" s="93">
        <v>98.5</v>
      </c>
      <c r="G24" s="418"/>
      <c r="H24" s="402"/>
      <c r="I24" s="395">
        <f>+AU24</f>
        <v>97.9</v>
      </c>
      <c r="J24" s="395">
        <f>+W24</f>
        <v>98.8</v>
      </c>
      <c r="K24" s="395">
        <f>+AM24</f>
        <v>98.6</v>
      </c>
      <c r="L24" s="395">
        <f>+AI24</f>
        <v>97.1</v>
      </c>
      <c r="M24" s="937"/>
      <c r="N24" s="408">
        <f>+AA24</f>
        <v>98.4</v>
      </c>
      <c r="O24" s="408">
        <f>+AE24</f>
        <v>98.7</v>
      </c>
      <c r="P24" s="408">
        <f>+AQ24</f>
        <v>98.9</v>
      </c>
      <c r="Q24" s="411"/>
      <c r="R24" s="411"/>
      <c r="S24" s="93"/>
      <c r="T24" s="87">
        <v>98</v>
      </c>
      <c r="U24" s="87">
        <v>40</v>
      </c>
      <c r="V24" s="87">
        <v>98.8</v>
      </c>
      <c r="W24" s="88">
        <v>98.8</v>
      </c>
      <c r="X24" s="87">
        <v>98.8</v>
      </c>
      <c r="Y24" s="87">
        <v>36.1</v>
      </c>
      <c r="Z24" s="87">
        <v>98.4</v>
      </c>
      <c r="AA24" s="88">
        <v>98.4</v>
      </c>
      <c r="AB24" s="87">
        <v>98.4</v>
      </c>
      <c r="AC24" s="87">
        <v>23.6</v>
      </c>
      <c r="AD24" s="87">
        <v>98.7</v>
      </c>
      <c r="AE24" s="88">
        <v>98.7</v>
      </c>
      <c r="AF24" s="87">
        <v>98.7</v>
      </c>
      <c r="AG24" s="87">
        <v>54.3</v>
      </c>
      <c r="AH24" s="87">
        <v>97.1</v>
      </c>
      <c r="AI24" s="88">
        <v>97.1</v>
      </c>
      <c r="AJ24" s="87">
        <v>97.1</v>
      </c>
      <c r="AK24" s="87">
        <v>37.9</v>
      </c>
      <c r="AL24" s="87">
        <v>98.6</v>
      </c>
      <c r="AM24" s="88">
        <v>98.6</v>
      </c>
      <c r="AN24" s="87">
        <v>98.6</v>
      </c>
      <c r="AO24" s="87">
        <v>48.4</v>
      </c>
      <c r="AP24" s="87">
        <v>98.9</v>
      </c>
      <c r="AQ24" s="88">
        <v>98.9</v>
      </c>
      <c r="AR24" s="87">
        <v>98.9</v>
      </c>
      <c r="AS24" s="87">
        <v>55.8</v>
      </c>
      <c r="AT24" s="87">
        <v>97.9</v>
      </c>
      <c r="AU24" s="88">
        <v>97.9</v>
      </c>
    </row>
    <row r="25" spans="1:47" ht="45" customHeight="1">
      <c r="A25" s="6">
        <v>5</v>
      </c>
      <c r="B25" s="7" t="s">
        <v>456</v>
      </c>
      <c r="C25" s="6" t="s">
        <v>22</v>
      </c>
      <c r="D25" s="72">
        <v>98</v>
      </c>
      <c r="E25" s="41">
        <v>97.1</v>
      </c>
      <c r="F25" s="41">
        <v>97.1142857142857</v>
      </c>
      <c r="G25" s="417">
        <v>93.37</v>
      </c>
      <c r="H25" s="401">
        <v>70.77</v>
      </c>
      <c r="I25" s="401">
        <f>+AU25</f>
        <v>97</v>
      </c>
      <c r="J25" s="401">
        <f>+W25</f>
        <v>97.7</v>
      </c>
      <c r="K25" s="401">
        <f>+AM25</f>
        <v>98</v>
      </c>
      <c r="L25" s="401">
        <f>+AI25</f>
        <v>97.8</v>
      </c>
      <c r="M25" s="912">
        <v>91.33</v>
      </c>
      <c r="N25" s="408">
        <f>+AA25</f>
        <v>97.4</v>
      </c>
      <c r="O25" s="408">
        <f>+AE25</f>
        <v>97.7</v>
      </c>
      <c r="P25" s="408">
        <f>+AQ25</f>
        <v>97</v>
      </c>
      <c r="Q25" s="402"/>
      <c r="R25" s="402"/>
      <c r="S25" s="93"/>
      <c r="T25" s="87">
        <v>97.2</v>
      </c>
      <c r="U25" s="87">
        <v>97.1</v>
      </c>
      <c r="V25" s="87">
        <v>97.2</v>
      </c>
      <c r="W25" s="88">
        <v>97.7</v>
      </c>
      <c r="X25" s="87">
        <v>97.3</v>
      </c>
      <c r="Y25" s="87">
        <v>97</v>
      </c>
      <c r="Z25" s="87">
        <v>97.3</v>
      </c>
      <c r="AA25" s="88">
        <v>97.4</v>
      </c>
      <c r="AB25" s="87">
        <v>97.2</v>
      </c>
      <c r="AC25" s="87">
        <v>97</v>
      </c>
      <c r="AD25" s="87">
        <v>97.2</v>
      </c>
      <c r="AE25" s="88">
        <v>97.7</v>
      </c>
      <c r="AF25" s="87">
        <v>96.8</v>
      </c>
      <c r="AG25" s="87">
        <v>96</v>
      </c>
      <c r="AH25" s="87">
        <v>96.8</v>
      </c>
      <c r="AI25" s="88">
        <v>97.8</v>
      </c>
      <c r="AJ25" s="87">
        <v>97.7</v>
      </c>
      <c r="AK25" s="87">
        <v>97</v>
      </c>
      <c r="AL25" s="87">
        <v>97.7</v>
      </c>
      <c r="AM25" s="88">
        <v>98</v>
      </c>
      <c r="AN25" s="87">
        <v>96.9</v>
      </c>
      <c r="AO25" s="87">
        <v>96.1</v>
      </c>
      <c r="AP25" s="87">
        <v>96.9</v>
      </c>
      <c r="AQ25" s="88">
        <v>97</v>
      </c>
      <c r="AR25" s="87">
        <v>96.7</v>
      </c>
      <c r="AS25" s="87">
        <v>96</v>
      </c>
      <c r="AT25" s="87">
        <v>96.7</v>
      </c>
      <c r="AU25" s="88">
        <v>97</v>
      </c>
    </row>
    <row r="26" spans="1:47" ht="45" customHeight="1">
      <c r="A26" s="6">
        <v>6</v>
      </c>
      <c r="B26" s="11" t="s">
        <v>314</v>
      </c>
      <c r="C26" s="6" t="s">
        <v>22</v>
      </c>
      <c r="D26" s="72">
        <v>100</v>
      </c>
      <c r="E26" s="41">
        <v>99.1</v>
      </c>
      <c r="F26" s="41">
        <v>99.17</v>
      </c>
      <c r="G26" s="417">
        <v>97.69</v>
      </c>
      <c r="H26" s="401"/>
      <c r="I26" s="401"/>
      <c r="J26" s="401"/>
      <c r="K26" s="401"/>
      <c r="L26" s="401"/>
      <c r="M26" s="912">
        <v>93.78</v>
      </c>
      <c r="N26" s="408"/>
      <c r="O26" s="408"/>
      <c r="P26" s="408"/>
      <c r="Q26" s="402"/>
      <c r="R26" s="402"/>
      <c r="S26" s="93"/>
      <c r="T26" s="87">
        <v>100</v>
      </c>
      <c r="U26" s="87"/>
      <c r="V26" s="87"/>
      <c r="W26" s="88"/>
      <c r="X26" s="87">
        <v>100</v>
      </c>
      <c r="Y26" s="87"/>
      <c r="Z26" s="87"/>
      <c r="AA26" s="88"/>
      <c r="AB26" s="87">
        <v>100</v>
      </c>
      <c r="AC26" s="87"/>
      <c r="AD26" s="87"/>
      <c r="AE26" s="88"/>
      <c r="AF26" s="87">
        <v>100</v>
      </c>
      <c r="AG26" s="87"/>
      <c r="AH26" s="87"/>
      <c r="AI26" s="88"/>
      <c r="AJ26" s="87">
        <v>100</v>
      </c>
      <c r="AK26" s="87"/>
      <c r="AL26" s="87"/>
      <c r="AM26" s="88"/>
      <c r="AN26" s="87">
        <v>98</v>
      </c>
      <c r="AO26" s="87"/>
      <c r="AP26" s="87"/>
      <c r="AQ26" s="88"/>
      <c r="AR26" s="87">
        <v>96</v>
      </c>
      <c r="AS26" s="87"/>
      <c r="AT26" s="87"/>
      <c r="AU26" s="88"/>
    </row>
    <row r="27" spans="1:47" ht="45" customHeight="1">
      <c r="A27" s="6">
        <v>7</v>
      </c>
      <c r="B27" s="11" t="s">
        <v>315</v>
      </c>
      <c r="C27" s="6"/>
      <c r="D27" s="72"/>
      <c r="E27" s="66"/>
      <c r="F27" s="66"/>
      <c r="G27" s="141"/>
      <c r="H27" s="395"/>
      <c r="I27" s="395"/>
      <c r="J27" s="395"/>
      <c r="K27" s="395"/>
      <c r="L27" s="395"/>
      <c r="M27" s="928"/>
      <c r="N27" s="408"/>
      <c r="O27" s="408"/>
      <c r="P27" s="408"/>
      <c r="Q27" s="408"/>
      <c r="R27" s="408"/>
      <c r="S27" s="66"/>
      <c r="T27" s="87"/>
      <c r="U27" s="87"/>
      <c r="V27" s="87"/>
      <c r="W27" s="88"/>
      <c r="X27" s="87"/>
      <c r="Y27" s="87"/>
      <c r="Z27" s="87"/>
      <c r="AA27" s="88"/>
      <c r="AB27" s="87"/>
      <c r="AC27" s="87"/>
      <c r="AD27" s="87"/>
      <c r="AE27" s="88"/>
      <c r="AF27" s="87"/>
      <c r="AG27" s="87"/>
      <c r="AH27" s="87"/>
      <c r="AI27" s="88"/>
      <c r="AJ27" s="87"/>
      <c r="AK27" s="87"/>
      <c r="AL27" s="87"/>
      <c r="AM27" s="88"/>
      <c r="AN27" s="87"/>
      <c r="AO27" s="87"/>
      <c r="AP27" s="87"/>
      <c r="AQ27" s="88"/>
      <c r="AR27" s="87"/>
      <c r="AS27" s="87"/>
      <c r="AT27" s="87"/>
      <c r="AU27" s="88"/>
    </row>
    <row r="28" spans="1:47" ht="45" customHeight="1">
      <c r="A28" s="6"/>
      <c r="B28" s="11" t="s">
        <v>629</v>
      </c>
      <c r="C28" s="96" t="s">
        <v>316</v>
      </c>
      <c r="D28" s="94">
        <v>8.5</v>
      </c>
      <c r="E28" s="41">
        <v>16.7</v>
      </c>
      <c r="F28" s="95">
        <v>16.739999999999998</v>
      </c>
      <c r="G28" s="417">
        <v>16.3</v>
      </c>
      <c r="H28" s="401"/>
      <c r="I28" s="395"/>
      <c r="J28" s="395"/>
      <c r="K28" s="395"/>
      <c r="L28" s="395"/>
      <c r="M28" s="912">
        <v>11.5</v>
      </c>
      <c r="N28" s="408"/>
      <c r="O28" s="408"/>
      <c r="P28" s="408"/>
      <c r="Q28" s="401"/>
      <c r="R28" s="401"/>
      <c r="S28" s="93"/>
      <c r="T28" s="87"/>
      <c r="U28" s="87"/>
      <c r="V28" s="87"/>
      <c r="W28" s="88"/>
      <c r="X28" s="87"/>
      <c r="Y28" s="87"/>
      <c r="Z28" s="87"/>
      <c r="AA28" s="88"/>
      <c r="AB28" s="87"/>
      <c r="AC28" s="87"/>
      <c r="AD28" s="87"/>
      <c r="AE28" s="88"/>
      <c r="AF28" s="87"/>
      <c r="AG28" s="87"/>
      <c r="AH28" s="87"/>
      <c r="AI28" s="88"/>
      <c r="AJ28" s="87"/>
      <c r="AK28" s="87"/>
      <c r="AL28" s="87"/>
      <c r="AM28" s="88"/>
      <c r="AN28" s="87"/>
      <c r="AO28" s="87"/>
      <c r="AP28" s="87"/>
      <c r="AQ28" s="88"/>
      <c r="AR28" s="87"/>
      <c r="AS28" s="87"/>
      <c r="AT28" s="87"/>
      <c r="AU28" s="88"/>
    </row>
    <row r="29" spans="1:47" s="86" customFormat="1" ht="45" customHeight="1">
      <c r="A29" s="6"/>
      <c r="B29" s="11" t="s">
        <v>628</v>
      </c>
      <c r="C29" s="6" t="s">
        <v>22</v>
      </c>
      <c r="D29" s="72">
        <v>0.3</v>
      </c>
      <c r="E29" s="66">
        <v>0.31</v>
      </c>
      <c r="F29" s="39">
        <v>0.28999999999999998</v>
      </c>
      <c r="G29" s="48">
        <v>0.26</v>
      </c>
      <c r="H29" s="395"/>
      <c r="I29" s="395"/>
      <c r="J29" s="395"/>
      <c r="K29" s="395"/>
      <c r="L29" s="395"/>
      <c r="M29" s="914">
        <v>0.28000000000000003</v>
      </c>
      <c r="N29" s="408"/>
      <c r="O29" s="408"/>
      <c r="P29" s="408"/>
      <c r="Q29" s="395"/>
      <c r="R29" s="395"/>
      <c r="S29" s="66"/>
      <c r="T29" s="87"/>
      <c r="U29" s="87"/>
      <c r="V29" s="87"/>
      <c r="W29" s="88"/>
      <c r="X29" s="87"/>
      <c r="Y29" s="87"/>
      <c r="Z29" s="87"/>
      <c r="AA29" s="88"/>
      <c r="AB29" s="87"/>
      <c r="AC29" s="87"/>
      <c r="AD29" s="87"/>
      <c r="AE29" s="88"/>
      <c r="AF29" s="87"/>
      <c r="AG29" s="87"/>
      <c r="AH29" s="87"/>
      <c r="AI29" s="88"/>
      <c r="AJ29" s="87"/>
      <c r="AK29" s="87"/>
      <c r="AL29" s="87"/>
      <c r="AM29" s="88"/>
      <c r="AN29" s="87"/>
      <c r="AO29" s="87"/>
      <c r="AP29" s="87"/>
      <c r="AQ29" s="88"/>
      <c r="AR29" s="87"/>
      <c r="AS29" s="87"/>
      <c r="AT29" s="87"/>
      <c r="AU29" s="88"/>
    </row>
    <row r="30" spans="1:47" s="101" customFormat="1" ht="45" customHeight="1">
      <c r="A30" s="64">
        <v>8</v>
      </c>
      <c r="B30" s="65" t="s">
        <v>664</v>
      </c>
      <c r="C30" s="64" t="s">
        <v>22</v>
      </c>
      <c r="D30" s="72">
        <v>96</v>
      </c>
      <c r="E30" s="93">
        <v>97.1</v>
      </c>
      <c r="F30" s="93">
        <v>97.1</v>
      </c>
      <c r="G30" s="417">
        <v>96.5</v>
      </c>
      <c r="H30" s="395"/>
      <c r="I30" s="395"/>
      <c r="J30" s="395"/>
      <c r="K30" s="395"/>
      <c r="L30" s="395"/>
      <c r="M30" s="913">
        <v>97.3</v>
      </c>
      <c r="N30" s="408"/>
      <c r="O30" s="408"/>
      <c r="P30" s="408"/>
      <c r="Q30" s="411"/>
      <c r="R30" s="411"/>
      <c r="S30" s="93"/>
      <c r="T30" s="87">
        <v>97.1</v>
      </c>
      <c r="U30" s="97">
        <v>98</v>
      </c>
      <c r="V30" s="97">
        <v>98.5</v>
      </c>
      <c r="W30" s="98">
        <v>98.5</v>
      </c>
      <c r="X30" s="87">
        <v>97.1</v>
      </c>
      <c r="Y30" s="97">
        <v>98</v>
      </c>
      <c r="Z30" s="99">
        <v>98.5</v>
      </c>
      <c r="AA30" s="100">
        <v>98.5</v>
      </c>
      <c r="AB30" s="87">
        <v>97.1</v>
      </c>
      <c r="AC30" s="97">
        <v>96</v>
      </c>
      <c r="AD30" s="99">
        <v>97.5</v>
      </c>
      <c r="AE30" s="100">
        <v>97.5</v>
      </c>
      <c r="AF30" s="87">
        <v>96.15</v>
      </c>
      <c r="AG30" s="99">
        <v>89.7</v>
      </c>
      <c r="AH30" s="97">
        <v>92</v>
      </c>
      <c r="AI30" s="98">
        <v>91</v>
      </c>
      <c r="AJ30" s="87">
        <v>96.5</v>
      </c>
      <c r="AK30" s="97">
        <v>95.5</v>
      </c>
      <c r="AL30" s="97">
        <v>96.5</v>
      </c>
      <c r="AM30" s="98">
        <v>97.5</v>
      </c>
      <c r="AN30" s="87">
        <v>96.15</v>
      </c>
      <c r="AO30" s="97">
        <v>93</v>
      </c>
      <c r="AP30" s="97">
        <v>95</v>
      </c>
      <c r="AQ30" s="98">
        <v>95</v>
      </c>
      <c r="AR30" s="87">
        <v>99.5</v>
      </c>
      <c r="AS30" s="99">
        <v>99.4</v>
      </c>
      <c r="AT30" s="97">
        <v>99.5</v>
      </c>
      <c r="AU30" s="98">
        <v>99.4</v>
      </c>
    </row>
    <row r="31" spans="1:47" s="86" customFormat="1" ht="56.25" customHeight="1">
      <c r="A31" s="6">
        <v>9</v>
      </c>
      <c r="B31" s="7" t="s">
        <v>21</v>
      </c>
      <c r="C31" s="6" t="s">
        <v>22</v>
      </c>
      <c r="D31" s="72">
        <v>50</v>
      </c>
      <c r="E31" s="67">
        <v>60</v>
      </c>
      <c r="F31" s="40">
        <v>60</v>
      </c>
      <c r="G31" s="419">
        <v>96.9</v>
      </c>
      <c r="H31" s="403"/>
      <c r="I31" s="403"/>
      <c r="J31" s="403"/>
      <c r="K31" s="403"/>
      <c r="L31" s="403"/>
      <c r="M31" s="916">
        <v>91.5</v>
      </c>
      <c r="N31" s="397"/>
      <c r="O31" s="397"/>
      <c r="P31" s="397"/>
      <c r="Q31" s="397"/>
      <c r="R31" s="397"/>
      <c r="S31" s="67"/>
      <c r="T31" s="87"/>
      <c r="U31" s="87"/>
      <c r="V31" s="87"/>
      <c r="W31" s="88"/>
      <c r="X31" s="87"/>
      <c r="Y31" s="87"/>
      <c r="Z31" s="87"/>
      <c r="AA31" s="88"/>
      <c r="AB31" s="87"/>
      <c r="AC31" s="87"/>
      <c r="AD31" s="87"/>
      <c r="AE31" s="88"/>
      <c r="AF31" s="87"/>
      <c r="AG31" s="87"/>
      <c r="AH31" s="87"/>
      <c r="AI31" s="88"/>
      <c r="AJ31" s="87"/>
      <c r="AK31" s="87"/>
      <c r="AL31" s="87"/>
      <c r="AM31" s="88"/>
      <c r="AN31" s="87"/>
      <c r="AO31" s="87"/>
      <c r="AP31" s="87"/>
      <c r="AQ31" s="88"/>
      <c r="AR31" s="87"/>
      <c r="AS31" s="87"/>
      <c r="AT31" s="87"/>
      <c r="AU31" s="88"/>
    </row>
    <row r="32" spans="1:47" s="139" customFormat="1" ht="47.25" customHeight="1">
      <c r="A32" s="118" t="s">
        <v>32</v>
      </c>
      <c r="B32" s="118" t="s">
        <v>686</v>
      </c>
      <c r="C32" s="118"/>
      <c r="D32" s="140"/>
      <c r="E32" s="141"/>
      <c r="F32" s="141"/>
      <c r="G32" s="141"/>
      <c r="H32" s="396"/>
      <c r="I32" s="396"/>
      <c r="J32" s="396"/>
      <c r="K32" s="396"/>
      <c r="L32" s="396"/>
      <c r="M32" s="928"/>
      <c r="N32" s="410"/>
      <c r="O32" s="410"/>
      <c r="P32" s="410"/>
      <c r="Q32" s="410"/>
      <c r="R32" s="410"/>
      <c r="S32" s="141"/>
      <c r="T32" s="142"/>
      <c r="U32" s="142"/>
      <c r="V32" s="142"/>
      <c r="W32" s="143"/>
      <c r="X32" s="142"/>
      <c r="Y32" s="142"/>
      <c r="Z32" s="142"/>
      <c r="AA32" s="143"/>
      <c r="AB32" s="142"/>
      <c r="AC32" s="142"/>
      <c r="AD32" s="142"/>
      <c r="AE32" s="143"/>
      <c r="AF32" s="142"/>
      <c r="AG32" s="142"/>
      <c r="AH32" s="142"/>
      <c r="AI32" s="143"/>
      <c r="AJ32" s="142"/>
      <c r="AK32" s="142"/>
      <c r="AL32" s="142"/>
      <c r="AM32" s="143"/>
      <c r="AN32" s="142"/>
      <c r="AO32" s="142"/>
      <c r="AP32" s="142"/>
      <c r="AQ32" s="143"/>
      <c r="AR32" s="142"/>
      <c r="AS32" s="142"/>
      <c r="AT32" s="142"/>
      <c r="AU32" s="143"/>
    </row>
    <row r="33" spans="1:47" ht="45" customHeight="1">
      <c r="A33" s="6">
        <v>1</v>
      </c>
      <c r="B33" s="7" t="s">
        <v>587</v>
      </c>
      <c r="C33" s="6" t="s">
        <v>317</v>
      </c>
      <c r="D33" s="72">
        <v>26</v>
      </c>
      <c r="E33" s="66">
        <v>26</v>
      </c>
      <c r="F33" s="39">
        <v>28</v>
      </c>
      <c r="G33" s="48">
        <v>2</v>
      </c>
      <c r="H33" s="395"/>
      <c r="I33" s="395"/>
      <c r="J33" s="395"/>
      <c r="K33" s="395"/>
      <c r="L33" s="395"/>
      <c r="M33" s="914">
        <v>2</v>
      </c>
      <c r="N33" s="395"/>
      <c r="O33" s="395"/>
      <c r="P33" s="395"/>
      <c r="Q33" s="395"/>
      <c r="R33" s="395"/>
      <c r="S33" s="66"/>
      <c r="T33" s="87"/>
      <c r="U33" s="87"/>
      <c r="V33" s="87"/>
      <c r="W33" s="88"/>
      <c r="X33" s="87"/>
      <c r="Y33" s="87"/>
      <c r="Z33" s="87"/>
      <c r="AA33" s="88"/>
      <c r="AB33" s="87"/>
      <c r="AC33" s="87"/>
      <c r="AD33" s="87"/>
      <c r="AE33" s="88"/>
      <c r="AF33" s="87"/>
      <c r="AG33" s="87"/>
      <c r="AH33" s="87"/>
      <c r="AI33" s="88"/>
      <c r="AJ33" s="87"/>
      <c r="AK33" s="87"/>
      <c r="AL33" s="87"/>
      <c r="AM33" s="88"/>
      <c r="AN33" s="87"/>
      <c r="AO33" s="87"/>
      <c r="AP33" s="87"/>
      <c r="AQ33" s="88"/>
      <c r="AR33" s="87"/>
      <c r="AS33" s="87"/>
      <c r="AT33" s="87"/>
      <c r="AU33" s="88"/>
    </row>
    <row r="34" spans="1:47" ht="45" hidden="1" customHeight="1">
      <c r="A34" s="6"/>
      <c r="B34" s="7" t="s">
        <v>318</v>
      </c>
      <c r="C34" s="6" t="s">
        <v>319</v>
      </c>
      <c r="D34" s="72">
        <v>5.53</v>
      </c>
      <c r="E34" s="89">
        <v>5.4389891847792002</v>
      </c>
      <c r="F34" s="41">
        <f>F33/47799*10000</f>
        <v>5.8578631352120336</v>
      </c>
      <c r="G34" s="420"/>
      <c r="H34" s="402"/>
      <c r="I34" s="402"/>
      <c r="J34" s="402"/>
      <c r="K34" s="402"/>
      <c r="L34" s="402"/>
      <c r="M34" s="913"/>
      <c r="N34" s="402"/>
      <c r="O34" s="402"/>
      <c r="P34" s="402"/>
      <c r="Q34" s="402"/>
      <c r="R34" s="402"/>
      <c r="S34" s="89"/>
      <c r="T34" s="87"/>
      <c r="U34" s="87"/>
      <c r="V34" s="87"/>
      <c r="W34" s="88"/>
      <c r="X34" s="87"/>
      <c r="Y34" s="87"/>
      <c r="Z34" s="87"/>
      <c r="AA34" s="88"/>
      <c r="AB34" s="87"/>
      <c r="AC34" s="87"/>
      <c r="AD34" s="87"/>
      <c r="AE34" s="88"/>
      <c r="AF34" s="87"/>
      <c r="AG34" s="87"/>
      <c r="AH34" s="87"/>
      <c r="AI34" s="88"/>
      <c r="AJ34" s="87"/>
      <c r="AK34" s="87"/>
      <c r="AL34" s="87"/>
      <c r="AM34" s="88"/>
      <c r="AN34" s="87"/>
      <c r="AO34" s="87"/>
      <c r="AP34" s="87"/>
      <c r="AQ34" s="88"/>
      <c r="AR34" s="87"/>
      <c r="AS34" s="87"/>
      <c r="AT34" s="87"/>
      <c r="AU34" s="88"/>
    </row>
    <row r="35" spans="1:47" ht="45" customHeight="1">
      <c r="A35" s="6">
        <v>2</v>
      </c>
      <c r="B35" s="11" t="s">
        <v>623</v>
      </c>
      <c r="C35" s="6" t="s">
        <v>320</v>
      </c>
      <c r="D35" s="72">
        <v>5</v>
      </c>
      <c r="E35" s="66">
        <v>5</v>
      </c>
      <c r="F35" s="66">
        <v>5</v>
      </c>
      <c r="G35" s="141">
        <v>1</v>
      </c>
      <c r="H35" s="395"/>
      <c r="I35" s="395"/>
      <c r="J35" s="395"/>
      <c r="K35" s="395"/>
      <c r="L35" s="395"/>
      <c r="M35" s="928">
        <v>2</v>
      </c>
      <c r="N35" s="408"/>
      <c r="O35" s="408"/>
      <c r="P35" s="408"/>
      <c r="Q35" s="408"/>
      <c r="R35" s="408"/>
      <c r="S35" s="66"/>
      <c r="T35" s="87"/>
      <c r="U35" s="87"/>
      <c r="V35" s="87"/>
      <c r="W35" s="88"/>
      <c r="X35" s="87"/>
      <c r="Y35" s="87"/>
      <c r="Z35" s="87"/>
      <c r="AA35" s="88"/>
      <c r="AB35" s="87"/>
      <c r="AC35" s="87"/>
      <c r="AD35" s="87"/>
      <c r="AE35" s="88"/>
      <c r="AF35" s="87"/>
      <c r="AG35" s="87"/>
      <c r="AH35" s="87"/>
      <c r="AI35" s="88"/>
      <c r="AJ35" s="87"/>
      <c r="AK35" s="87"/>
      <c r="AL35" s="87"/>
      <c r="AM35" s="88"/>
      <c r="AN35" s="87"/>
      <c r="AO35" s="87"/>
      <c r="AP35" s="87"/>
      <c r="AQ35" s="88"/>
      <c r="AR35" s="87"/>
      <c r="AS35" s="87"/>
      <c r="AT35" s="87"/>
      <c r="AU35" s="88"/>
    </row>
    <row r="36" spans="1:47" ht="60" customHeight="1">
      <c r="A36" s="6">
        <v>3</v>
      </c>
      <c r="B36" s="7" t="s">
        <v>624</v>
      </c>
      <c r="C36" s="6" t="s">
        <v>22</v>
      </c>
      <c r="D36" s="72">
        <v>100</v>
      </c>
      <c r="E36" s="66">
        <v>100</v>
      </c>
      <c r="F36" s="66">
        <v>100</v>
      </c>
      <c r="G36" s="141">
        <v>100</v>
      </c>
      <c r="H36" s="395"/>
      <c r="I36" s="395"/>
      <c r="J36" s="395"/>
      <c r="K36" s="395"/>
      <c r="L36" s="395"/>
      <c r="M36" s="928">
        <v>100</v>
      </c>
      <c r="N36" s="408"/>
      <c r="O36" s="408"/>
      <c r="P36" s="408"/>
      <c r="Q36" s="408"/>
      <c r="R36" s="408"/>
      <c r="S36" s="66"/>
      <c r="T36" s="87"/>
      <c r="U36" s="87"/>
      <c r="V36" s="87"/>
      <c r="W36" s="88"/>
      <c r="X36" s="87"/>
      <c r="Y36" s="87"/>
      <c r="Z36" s="87"/>
      <c r="AA36" s="88"/>
      <c r="AB36" s="87"/>
      <c r="AC36" s="87"/>
      <c r="AD36" s="87"/>
      <c r="AE36" s="88"/>
      <c r="AF36" s="87"/>
      <c r="AG36" s="87"/>
      <c r="AH36" s="87"/>
      <c r="AI36" s="88"/>
      <c r="AJ36" s="87"/>
      <c r="AK36" s="87"/>
      <c r="AL36" s="87"/>
      <c r="AM36" s="88"/>
      <c r="AN36" s="87"/>
      <c r="AO36" s="87"/>
      <c r="AP36" s="87"/>
      <c r="AQ36" s="88"/>
      <c r="AR36" s="87"/>
      <c r="AS36" s="87"/>
      <c r="AT36" s="87"/>
      <c r="AU36" s="88"/>
    </row>
    <row r="37" spans="1:47" ht="60" customHeight="1">
      <c r="A37" s="6">
        <v>4</v>
      </c>
      <c r="B37" s="7" t="s">
        <v>625</v>
      </c>
      <c r="C37" s="6" t="s">
        <v>22</v>
      </c>
      <c r="D37" s="102">
        <v>57.14</v>
      </c>
      <c r="E37" s="89">
        <v>42.86</v>
      </c>
      <c r="F37" s="89">
        <f>3/7*100</f>
        <v>42.857142857142854</v>
      </c>
      <c r="G37" s="416">
        <v>100</v>
      </c>
      <c r="H37" s="401"/>
      <c r="I37" s="401"/>
      <c r="J37" s="401"/>
      <c r="K37" s="401"/>
      <c r="L37" s="401"/>
      <c r="M37" s="937">
        <v>100</v>
      </c>
      <c r="N37" s="409"/>
      <c r="O37" s="409"/>
      <c r="P37" s="409"/>
      <c r="Q37" s="409"/>
      <c r="R37" s="409"/>
      <c r="S37" s="89"/>
      <c r="T37" s="87"/>
      <c r="U37" s="87"/>
      <c r="V37" s="87"/>
      <c r="W37" s="88"/>
      <c r="X37" s="87"/>
      <c r="Y37" s="87"/>
      <c r="Z37" s="87"/>
      <c r="AA37" s="88"/>
      <c r="AB37" s="87"/>
      <c r="AC37" s="87"/>
      <c r="AD37" s="87"/>
      <c r="AE37" s="88"/>
      <c r="AF37" s="87"/>
      <c r="AG37" s="87"/>
      <c r="AH37" s="87"/>
      <c r="AI37" s="88"/>
      <c r="AJ37" s="87"/>
      <c r="AK37" s="87"/>
      <c r="AL37" s="87"/>
      <c r="AM37" s="88"/>
      <c r="AN37" s="87"/>
      <c r="AO37" s="87"/>
      <c r="AP37" s="87"/>
      <c r="AQ37" s="88"/>
      <c r="AR37" s="87"/>
      <c r="AS37" s="87"/>
      <c r="AT37" s="87"/>
      <c r="AU37" s="88"/>
    </row>
    <row r="38" spans="1:47" ht="60" customHeight="1">
      <c r="A38" s="6">
        <v>5</v>
      </c>
      <c r="B38" s="7" t="s">
        <v>626</v>
      </c>
      <c r="C38" s="6" t="s">
        <v>22</v>
      </c>
      <c r="D38" s="72">
        <v>100</v>
      </c>
      <c r="E38" s="66">
        <v>100</v>
      </c>
      <c r="F38" s="66">
        <v>100</v>
      </c>
      <c r="G38" s="141">
        <v>100</v>
      </c>
      <c r="H38" s="395"/>
      <c r="I38" s="395"/>
      <c r="J38" s="395"/>
      <c r="K38" s="395"/>
      <c r="L38" s="395"/>
      <c r="M38" s="928">
        <v>100</v>
      </c>
      <c r="N38" s="408"/>
      <c r="O38" s="408"/>
      <c r="P38" s="408"/>
      <c r="Q38" s="408"/>
      <c r="R38" s="408"/>
      <c r="S38" s="66"/>
      <c r="T38" s="87"/>
      <c r="U38" s="87"/>
      <c r="V38" s="87"/>
      <c r="W38" s="88"/>
      <c r="X38" s="87"/>
      <c r="Y38" s="87"/>
      <c r="Z38" s="87"/>
      <c r="AA38" s="88"/>
      <c r="AB38" s="87"/>
      <c r="AC38" s="87"/>
      <c r="AD38" s="87"/>
      <c r="AE38" s="88"/>
      <c r="AF38" s="87"/>
      <c r="AG38" s="87"/>
      <c r="AH38" s="87"/>
      <c r="AI38" s="88"/>
      <c r="AJ38" s="87"/>
      <c r="AK38" s="87"/>
      <c r="AL38" s="87"/>
      <c r="AM38" s="88"/>
      <c r="AN38" s="87"/>
      <c r="AO38" s="87"/>
      <c r="AP38" s="87"/>
      <c r="AQ38" s="88"/>
      <c r="AR38" s="87"/>
      <c r="AS38" s="87"/>
      <c r="AT38" s="87"/>
      <c r="AU38" s="88"/>
    </row>
    <row r="39" spans="1:47" ht="60" customHeight="1">
      <c r="A39" s="6">
        <v>6</v>
      </c>
      <c r="B39" s="7" t="s">
        <v>627</v>
      </c>
      <c r="C39" s="6" t="s">
        <v>22</v>
      </c>
      <c r="D39" s="72">
        <v>96.7</v>
      </c>
      <c r="E39" s="72">
        <v>100</v>
      </c>
      <c r="F39" s="66">
        <v>100</v>
      </c>
      <c r="G39" s="141">
        <v>96</v>
      </c>
      <c r="H39" s="395"/>
      <c r="I39" s="395"/>
      <c r="J39" s="395"/>
      <c r="K39" s="395"/>
      <c r="L39" s="395"/>
      <c r="M39" s="928">
        <v>96.3</v>
      </c>
      <c r="N39" s="408"/>
      <c r="O39" s="408"/>
      <c r="P39" s="408"/>
      <c r="Q39" s="408"/>
      <c r="R39" s="408"/>
      <c r="S39" s="6"/>
      <c r="T39" s="103"/>
      <c r="U39" s="103"/>
      <c r="V39" s="103"/>
      <c r="W39" s="104"/>
      <c r="X39" s="105"/>
      <c r="Y39" s="105"/>
      <c r="Z39" s="105"/>
      <c r="AA39" s="104"/>
      <c r="AB39" s="105"/>
      <c r="AC39" s="105"/>
      <c r="AD39" s="105"/>
      <c r="AE39" s="104"/>
      <c r="AF39" s="105"/>
      <c r="AG39" s="105"/>
      <c r="AH39" s="105"/>
      <c r="AI39" s="104"/>
      <c r="AJ39" s="105"/>
      <c r="AK39" s="105"/>
      <c r="AL39" s="105"/>
      <c r="AM39" s="104"/>
      <c r="AN39" s="105"/>
      <c r="AO39" s="105"/>
      <c r="AP39" s="105"/>
      <c r="AQ39" s="104"/>
      <c r="AR39" s="105"/>
      <c r="AS39" s="105"/>
      <c r="AT39" s="105"/>
      <c r="AU39" s="104"/>
    </row>
    <row r="40" spans="1:47" ht="18.75" hidden="1" customHeight="1">
      <c r="A40" s="6"/>
      <c r="B40" s="11"/>
      <c r="C40" s="6"/>
      <c r="D40" s="106"/>
      <c r="E40" s="107"/>
      <c r="F40" s="107"/>
      <c r="G40" s="421"/>
      <c r="H40" s="404"/>
      <c r="I40" s="404"/>
      <c r="J40" s="404"/>
      <c r="K40" s="404"/>
      <c r="L40" s="404"/>
      <c r="M40" s="421"/>
      <c r="N40" s="412"/>
      <c r="O40" s="412"/>
      <c r="P40" s="412"/>
      <c r="Q40" s="412"/>
      <c r="R40" s="412"/>
      <c r="S40" s="66"/>
      <c r="T40" s="66"/>
      <c r="U40" s="66"/>
      <c r="V40" s="66"/>
      <c r="W40" s="59"/>
      <c r="X40" s="66"/>
      <c r="Y40" s="66"/>
      <c r="Z40" s="66"/>
      <c r="AA40" s="59"/>
      <c r="AB40" s="66"/>
      <c r="AC40" s="66"/>
      <c r="AD40" s="66"/>
      <c r="AE40" s="59"/>
      <c r="AF40" s="66"/>
      <c r="AG40" s="66"/>
      <c r="AH40" s="66"/>
      <c r="AI40" s="59"/>
      <c r="AJ40" s="66"/>
      <c r="AK40" s="66"/>
      <c r="AL40" s="66"/>
      <c r="AM40" s="59"/>
      <c r="AN40" s="66"/>
      <c r="AO40" s="66"/>
      <c r="AP40" s="66"/>
      <c r="AQ40" s="59"/>
      <c r="AR40" s="66"/>
      <c r="AS40" s="66"/>
      <c r="AT40" s="66"/>
      <c r="AU40" s="59"/>
    </row>
    <row r="41" spans="1:47" ht="18.75" customHeight="1">
      <c r="A41" s="1082"/>
      <c r="B41" s="1082"/>
      <c r="C41" s="1082"/>
    </row>
    <row r="42" spans="1:47" ht="19.5" hidden="1" customHeight="1">
      <c r="A42" s="108" t="s">
        <v>321</v>
      </c>
      <c r="B42" s="108"/>
      <c r="C42" s="108"/>
      <c r="D42" s="108"/>
    </row>
  </sheetData>
  <mergeCells count="24">
    <mergeCell ref="A41:C41"/>
    <mergeCell ref="X6:AA6"/>
    <mergeCell ref="T6:W6"/>
    <mergeCell ref="T5:AU5"/>
    <mergeCell ref="E6:E7"/>
    <mergeCell ref="F6:F7"/>
    <mergeCell ref="G6:L6"/>
    <mergeCell ref="M6:R6"/>
    <mergeCell ref="A1:B1"/>
    <mergeCell ref="A2:AU2"/>
    <mergeCell ref="A3:AU3"/>
    <mergeCell ref="A4:C4"/>
    <mergeCell ref="A5:A7"/>
    <mergeCell ref="B5:B7"/>
    <mergeCell ref="C5:C7"/>
    <mergeCell ref="D5:D7"/>
    <mergeCell ref="E5:F5"/>
    <mergeCell ref="AN6:AQ6"/>
    <mergeCell ref="AR6:AU6"/>
    <mergeCell ref="S5:S7"/>
    <mergeCell ref="AB6:AE6"/>
    <mergeCell ref="AF6:AI6"/>
    <mergeCell ref="AJ6:AM6"/>
    <mergeCell ref="G5:R5"/>
  </mergeCells>
  <printOptions horizontalCentered="1"/>
  <pageMargins left="0" right="0" top="0.31496062992126" bottom="0.31496062992126" header="0.511811023622047" footer="0.196850393700787"/>
  <pageSetup paperSize="9" orientation="portrait" verticalDpi="300" r:id="rId1"/>
  <headerFooter>
    <oddFooter>&amp;CPage &amp;P</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66CC"/>
  </sheetPr>
  <dimension ref="A1:BR79"/>
  <sheetViews>
    <sheetView zoomScaleNormal="100" workbookViewId="0">
      <pane xSplit="17" ySplit="7" topLeftCell="R51" activePane="bottomRight" state="frozen"/>
      <selection pane="topRight" activeCell="R1" sqref="R1"/>
      <selection pane="bottomLeft" activeCell="A8" sqref="A8"/>
      <selection pane="bottomRight" activeCell="B21" sqref="B21"/>
    </sheetView>
  </sheetViews>
  <sheetFormatPr defaultColWidth="9.125" defaultRowHeight="18.75"/>
  <cols>
    <col min="1" max="1" width="6.25" style="1" customWidth="1"/>
    <col min="2" max="2" width="46.125" style="3" customWidth="1"/>
    <col min="3" max="3" width="10.375" style="1" customWidth="1"/>
    <col min="4" max="7" width="11" style="1" hidden="1" customWidth="1"/>
    <col min="8" max="8" width="10" style="122" hidden="1" customWidth="1"/>
    <col min="9" max="13" width="11" style="372" hidden="1" customWidth="1"/>
    <col min="14" max="14" width="14.625" style="332" customWidth="1"/>
    <col min="15" max="19" width="11" style="372" hidden="1" customWidth="1"/>
    <col min="20" max="20" width="10" style="1" customWidth="1"/>
    <col min="21" max="48" width="12.125" style="1" hidden="1" customWidth="1"/>
    <col min="49" max="49" width="9.125" style="1" customWidth="1"/>
    <col min="50" max="70" width="10.25" style="1" customWidth="1"/>
    <col min="71" max="16384" width="9.125" style="2"/>
  </cols>
  <sheetData>
    <row r="1" spans="1:70" ht="18.75" customHeight="1">
      <c r="A1" s="1085" t="s">
        <v>295</v>
      </c>
      <c r="B1" s="1085"/>
    </row>
    <row r="2" spans="1:70" ht="33.75" customHeight="1">
      <c r="A2" s="1086" t="s">
        <v>483</v>
      </c>
      <c r="B2" s="1086"/>
      <c r="C2" s="1086"/>
      <c r="D2" s="1086"/>
      <c r="E2" s="1086"/>
      <c r="F2" s="1086"/>
      <c r="G2" s="1086"/>
      <c r="H2" s="1086"/>
      <c r="I2" s="1086"/>
      <c r="J2" s="1086"/>
      <c r="K2" s="1086"/>
      <c r="L2" s="1086"/>
      <c r="M2" s="1086"/>
      <c r="N2" s="1086"/>
      <c r="O2" s="1086"/>
      <c r="P2" s="1086"/>
      <c r="Q2" s="1086"/>
      <c r="R2" s="1086"/>
      <c r="S2" s="1086"/>
      <c r="T2" s="1086"/>
      <c r="U2" s="1086"/>
      <c r="V2" s="1086"/>
      <c r="W2" s="1086"/>
      <c r="X2" s="1086"/>
      <c r="Y2" s="1086"/>
      <c r="Z2" s="1086"/>
      <c r="AA2" s="1086"/>
      <c r="AB2" s="1086"/>
      <c r="AC2" s="1086"/>
      <c r="AD2" s="1086"/>
      <c r="AE2" s="1086"/>
      <c r="AF2" s="1086"/>
      <c r="AG2" s="1086"/>
      <c r="AH2" s="1086"/>
      <c r="AI2" s="1086"/>
      <c r="AJ2" s="1086"/>
      <c r="AK2" s="1086"/>
      <c r="AL2" s="1086"/>
      <c r="AM2" s="1086"/>
      <c r="AN2" s="1086"/>
      <c r="AO2" s="1086"/>
      <c r="AP2" s="1086"/>
      <c r="AQ2" s="1086"/>
      <c r="AR2" s="1086"/>
      <c r="AS2" s="1086"/>
      <c r="AT2" s="1086"/>
      <c r="AU2" s="1086"/>
      <c r="AV2" s="1086"/>
    </row>
    <row r="3" spans="1:70">
      <c r="A3" s="1104" t="s">
        <v>706</v>
      </c>
      <c r="B3" s="1104"/>
      <c r="C3" s="1104"/>
      <c r="D3" s="1104"/>
      <c r="E3" s="1104"/>
      <c r="F3" s="1104"/>
      <c r="G3" s="1104"/>
      <c r="H3" s="1104"/>
      <c r="I3" s="1104"/>
      <c r="J3" s="1104"/>
      <c r="K3" s="1104"/>
      <c r="L3" s="1104"/>
      <c r="M3" s="1104"/>
      <c r="N3" s="1104"/>
      <c r="O3" s="1104"/>
      <c r="P3" s="1104"/>
      <c r="Q3" s="1104"/>
      <c r="R3" s="1104"/>
      <c r="S3" s="1104"/>
      <c r="T3" s="1104"/>
      <c r="U3" s="1104"/>
      <c r="V3" s="1104"/>
      <c r="W3" s="1104"/>
      <c r="X3" s="1104"/>
      <c r="Y3" s="1104"/>
      <c r="Z3" s="1104"/>
      <c r="AA3" s="1104"/>
      <c r="AB3" s="1104"/>
      <c r="AC3" s="1104"/>
      <c r="AD3" s="1104"/>
      <c r="AE3" s="1104"/>
      <c r="AF3" s="1104"/>
      <c r="AG3" s="1104"/>
      <c r="AH3" s="1104"/>
      <c r="AI3" s="1104"/>
      <c r="AJ3" s="1104"/>
      <c r="AK3" s="1104"/>
      <c r="AL3" s="1104"/>
      <c r="AM3" s="1104"/>
      <c r="AN3" s="1104"/>
      <c r="AO3" s="1104"/>
      <c r="AP3" s="1104"/>
      <c r="AQ3" s="1104"/>
      <c r="AR3" s="1104"/>
      <c r="AS3" s="1104"/>
      <c r="AT3" s="1104"/>
      <c r="AU3" s="1104"/>
      <c r="AV3" s="1104"/>
    </row>
    <row r="4" spans="1:70" ht="18.75" customHeight="1"/>
    <row r="5" spans="1:70" s="5" customFormat="1" ht="62.25" customHeight="1">
      <c r="A5" s="1078" t="s">
        <v>323</v>
      </c>
      <c r="B5" s="1078" t="s">
        <v>324</v>
      </c>
      <c r="C5" s="1079" t="s">
        <v>229</v>
      </c>
      <c r="D5" s="1080" t="s">
        <v>439</v>
      </c>
      <c r="E5" s="1079" t="s">
        <v>4</v>
      </c>
      <c r="F5" s="1079"/>
      <c r="G5" s="1036" t="s">
        <v>438</v>
      </c>
      <c r="H5" s="1037"/>
      <c r="I5" s="1037"/>
      <c r="J5" s="1037"/>
      <c r="K5" s="1037"/>
      <c r="L5" s="1037"/>
      <c r="M5" s="1037"/>
      <c r="N5" s="1037"/>
      <c r="O5" s="1037"/>
      <c r="P5" s="1037"/>
      <c r="Q5" s="1037"/>
      <c r="R5" s="1037"/>
      <c r="S5" s="1037"/>
      <c r="T5" s="1079" t="s">
        <v>40</v>
      </c>
      <c r="U5" s="1079" t="s">
        <v>42</v>
      </c>
      <c r="V5" s="1079"/>
      <c r="W5" s="1079"/>
      <c r="X5" s="1079"/>
      <c r="Y5" s="1079" t="s">
        <v>43</v>
      </c>
      <c r="Z5" s="1079"/>
      <c r="AA5" s="1079"/>
      <c r="AB5" s="1079"/>
      <c r="AC5" s="1079" t="s">
        <v>44</v>
      </c>
      <c r="AD5" s="1079"/>
      <c r="AE5" s="1079"/>
      <c r="AF5" s="1079"/>
      <c r="AG5" s="1079" t="s">
        <v>45</v>
      </c>
      <c r="AH5" s="1079"/>
      <c r="AI5" s="1079"/>
      <c r="AJ5" s="1079"/>
      <c r="AK5" s="1079" t="s">
        <v>46</v>
      </c>
      <c r="AL5" s="1079"/>
      <c r="AM5" s="1079"/>
      <c r="AN5" s="1079"/>
      <c r="AO5" s="1079" t="s">
        <v>47</v>
      </c>
      <c r="AP5" s="1079"/>
      <c r="AQ5" s="1079"/>
      <c r="AR5" s="1079"/>
      <c r="AS5" s="1079" t="s">
        <v>297</v>
      </c>
      <c r="AT5" s="1079"/>
      <c r="AU5" s="1079"/>
      <c r="AV5" s="1079"/>
    </row>
    <row r="6" spans="1:70" s="5" customFormat="1" ht="31.5" hidden="1" customHeight="1">
      <c r="A6" s="1078"/>
      <c r="B6" s="1078"/>
      <c r="C6" s="1079"/>
      <c r="D6" s="1087"/>
      <c r="E6" s="1080" t="s">
        <v>8</v>
      </c>
      <c r="F6" s="1080" t="s">
        <v>10</v>
      </c>
      <c r="G6" s="1079" t="s">
        <v>453</v>
      </c>
      <c r="H6" s="1083" t="s">
        <v>476</v>
      </c>
      <c r="I6" s="1081"/>
      <c r="J6" s="1081"/>
      <c r="K6" s="1081"/>
      <c r="L6" s="1081"/>
      <c r="M6" s="1081"/>
      <c r="N6" s="1083" t="s">
        <v>477</v>
      </c>
      <c r="O6" s="1081"/>
      <c r="P6" s="1081"/>
      <c r="Q6" s="1081"/>
      <c r="R6" s="1081"/>
      <c r="S6" s="1084"/>
      <c r="T6" s="1079"/>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70" s="5" customFormat="1" ht="60.75" hidden="1" customHeight="1">
      <c r="A7" s="1078"/>
      <c r="B7" s="1078"/>
      <c r="C7" s="1079"/>
      <c r="D7" s="1088"/>
      <c r="E7" s="1088"/>
      <c r="F7" s="1088"/>
      <c r="G7" s="1079"/>
      <c r="H7" s="289" t="s">
        <v>453</v>
      </c>
      <c r="I7" s="373" t="s">
        <v>473</v>
      </c>
      <c r="J7" s="374" t="s">
        <v>48</v>
      </c>
      <c r="K7" s="374" t="s">
        <v>42</v>
      </c>
      <c r="L7" s="374" t="s">
        <v>46</v>
      </c>
      <c r="M7" s="374" t="s">
        <v>45</v>
      </c>
      <c r="N7" s="942" t="s">
        <v>453</v>
      </c>
      <c r="O7" s="374" t="s">
        <v>43</v>
      </c>
      <c r="P7" s="374" t="s">
        <v>44</v>
      </c>
      <c r="Q7" s="374" t="s">
        <v>47</v>
      </c>
      <c r="R7" s="374" t="s">
        <v>474</v>
      </c>
      <c r="S7" s="374" t="s">
        <v>475</v>
      </c>
      <c r="T7" s="1079"/>
      <c r="U7" s="4" t="s">
        <v>8</v>
      </c>
      <c r="V7" s="4" t="s">
        <v>9</v>
      </c>
      <c r="W7" s="4" t="s">
        <v>10</v>
      </c>
      <c r="X7" s="4" t="s">
        <v>282</v>
      </c>
      <c r="Y7" s="4" t="s">
        <v>8</v>
      </c>
      <c r="Z7" s="4" t="s">
        <v>9</v>
      </c>
      <c r="AA7" s="4" t="s">
        <v>10</v>
      </c>
      <c r="AB7" s="4" t="s">
        <v>282</v>
      </c>
      <c r="AC7" s="4" t="s">
        <v>8</v>
      </c>
      <c r="AD7" s="4" t="s">
        <v>9</v>
      </c>
      <c r="AE7" s="4" t="s">
        <v>10</v>
      </c>
      <c r="AF7" s="4" t="s">
        <v>282</v>
      </c>
      <c r="AG7" s="4" t="s">
        <v>8</v>
      </c>
      <c r="AH7" s="4" t="s">
        <v>9</v>
      </c>
      <c r="AI7" s="4" t="s">
        <v>10</v>
      </c>
      <c r="AJ7" s="4" t="s">
        <v>282</v>
      </c>
      <c r="AK7" s="4" t="s">
        <v>8</v>
      </c>
      <c r="AL7" s="4" t="s">
        <v>9</v>
      </c>
      <c r="AM7" s="4" t="s">
        <v>10</v>
      </c>
      <c r="AN7" s="4" t="s">
        <v>282</v>
      </c>
      <c r="AO7" s="4" t="s">
        <v>8</v>
      </c>
      <c r="AP7" s="4" t="s">
        <v>9</v>
      </c>
      <c r="AQ7" s="4" t="s">
        <v>10</v>
      </c>
      <c r="AR7" s="4" t="s">
        <v>282</v>
      </c>
      <c r="AS7" s="4" t="s">
        <v>8</v>
      </c>
      <c r="AT7" s="4" t="s">
        <v>9</v>
      </c>
      <c r="AU7" s="4" t="s">
        <v>10</v>
      </c>
      <c r="AV7" s="4" t="s">
        <v>282</v>
      </c>
    </row>
    <row r="8" spans="1:70" s="5" customFormat="1" ht="38.25" customHeight="1">
      <c r="A8" s="316" t="s">
        <v>11</v>
      </c>
      <c r="B8" s="316" t="s">
        <v>687</v>
      </c>
      <c r="C8" s="4"/>
      <c r="D8" s="313"/>
      <c r="E8" s="313"/>
      <c r="F8" s="313"/>
      <c r="G8" s="4"/>
      <c r="H8" s="289"/>
      <c r="I8" s="375"/>
      <c r="J8" s="376"/>
      <c r="K8" s="376"/>
      <c r="L8" s="376"/>
      <c r="M8" s="376"/>
      <c r="N8" s="942"/>
      <c r="O8" s="376"/>
      <c r="P8" s="376"/>
      <c r="Q8" s="376"/>
      <c r="R8" s="376"/>
      <c r="S8" s="376"/>
      <c r="T8" s="4"/>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row>
    <row r="9" spans="1:70" s="332" customFormat="1" ht="36.75" customHeight="1">
      <c r="A9" s="329">
        <v>1</v>
      </c>
      <c r="B9" s="330" t="s">
        <v>601</v>
      </c>
      <c r="C9" s="329" t="s">
        <v>325</v>
      </c>
      <c r="D9" s="270">
        <v>13056</v>
      </c>
      <c r="E9" s="270">
        <v>12818</v>
      </c>
      <c r="F9" s="270">
        <f>+F10+F13</f>
        <v>12874</v>
      </c>
      <c r="G9" s="270">
        <f>+G10+G13</f>
        <v>12798</v>
      </c>
      <c r="H9" s="119">
        <f>SUM(I9:M9)</f>
        <v>6839</v>
      </c>
      <c r="I9" s="377">
        <f>+I10+I13</f>
        <v>920</v>
      </c>
      <c r="J9" s="377">
        <f t="shared" ref="J9:J20" si="0">AV9</f>
        <v>1006</v>
      </c>
      <c r="K9" s="377">
        <f t="shared" ref="K9:K20" si="1">X9</f>
        <v>3037</v>
      </c>
      <c r="L9" s="377">
        <f t="shared" ref="L9:L20" si="2">AN9</f>
        <v>1353</v>
      </c>
      <c r="M9" s="377">
        <f t="shared" ref="M9:M20" si="3">AJ9</f>
        <v>523</v>
      </c>
      <c r="N9" s="270">
        <f>SUM(O9:S9)</f>
        <v>8839</v>
      </c>
      <c r="O9" s="377">
        <f t="shared" ref="O9:O20" si="4">AB9</f>
        <v>3668</v>
      </c>
      <c r="P9" s="377">
        <f t="shared" ref="P9:P20" si="5">AF9</f>
        <v>1917</v>
      </c>
      <c r="Q9" s="377">
        <f t="shared" ref="Q9:Q20" si="6">AR9</f>
        <v>1294</v>
      </c>
      <c r="R9" s="377">
        <f t="shared" ref="R9:S9" si="7">+R10+R13</f>
        <v>963</v>
      </c>
      <c r="S9" s="377">
        <f t="shared" si="7"/>
        <v>997</v>
      </c>
      <c r="T9" s="270"/>
      <c r="U9" s="331">
        <f>+U10+U13</f>
        <v>2935</v>
      </c>
      <c r="V9" s="331">
        <f t="shared" ref="V9:AV9" si="8">+V10+V13</f>
        <v>3032</v>
      </c>
      <c r="W9" s="331">
        <f t="shared" si="8"/>
        <v>3012</v>
      </c>
      <c r="X9" s="331">
        <f t="shared" si="8"/>
        <v>3037</v>
      </c>
      <c r="Y9" s="331">
        <f t="shared" si="8"/>
        <v>3621</v>
      </c>
      <c r="Z9" s="331">
        <f t="shared" si="8"/>
        <v>3737</v>
      </c>
      <c r="AA9" s="331">
        <f t="shared" si="8"/>
        <v>3603</v>
      </c>
      <c r="AB9" s="331">
        <f t="shared" si="8"/>
        <v>3668</v>
      </c>
      <c r="AC9" s="331">
        <f t="shared" si="8"/>
        <v>1935</v>
      </c>
      <c r="AD9" s="331">
        <f t="shared" si="8"/>
        <v>1965</v>
      </c>
      <c r="AE9" s="331">
        <f t="shared" si="8"/>
        <v>1942</v>
      </c>
      <c r="AF9" s="331">
        <f t="shared" si="8"/>
        <v>1917</v>
      </c>
      <c r="AG9" s="331">
        <f t="shared" si="8"/>
        <v>524</v>
      </c>
      <c r="AH9" s="331">
        <f t="shared" si="8"/>
        <v>533</v>
      </c>
      <c r="AI9" s="331">
        <f t="shared" si="8"/>
        <v>520</v>
      </c>
      <c r="AJ9" s="331">
        <f t="shared" si="8"/>
        <v>523</v>
      </c>
      <c r="AK9" s="331">
        <f t="shared" si="8"/>
        <v>1332</v>
      </c>
      <c r="AL9" s="331">
        <f t="shared" si="8"/>
        <v>1299</v>
      </c>
      <c r="AM9" s="331">
        <f t="shared" si="8"/>
        <v>1292</v>
      </c>
      <c r="AN9" s="331">
        <f t="shared" si="8"/>
        <v>1353</v>
      </c>
      <c r="AO9" s="331">
        <f t="shared" si="8"/>
        <v>1307</v>
      </c>
      <c r="AP9" s="331">
        <f t="shared" si="8"/>
        <v>1291</v>
      </c>
      <c r="AQ9" s="331">
        <f t="shared" si="8"/>
        <v>1264</v>
      </c>
      <c r="AR9" s="331">
        <f t="shared" si="8"/>
        <v>1294</v>
      </c>
      <c r="AS9" s="331">
        <f t="shared" si="8"/>
        <v>1164</v>
      </c>
      <c r="AT9" s="331">
        <f t="shared" si="8"/>
        <v>1225</v>
      </c>
      <c r="AU9" s="331">
        <f t="shared" si="8"/>
        <v>1241</v>
      </c>
      <c r="AV9" s="331">
        <f t="shared" si="8"/>
        <v>1006</v>
      </c>
    </row>
    <row r="10" spans="1:70" ht="36.75" customHeight="1">
      <c r="A10" s="6">
        <v>2</v>
      </c>
      <c r="B10" s="11" t="s">
        <v>326</v>
      </c>
      <c r="C10" s="6" t="s">
        <v>325</v>
      </c>
      <c r="D10" s="8">
        <v>3606</v>
      </c>
      <c r="E10" s="8">
        <v>3031</v>
      </c>
      <c r="F10" s="8">
        <f>+F11+F12</f>
        <v>3264</v>
      </c>
      <c r="G10" s="8">
        <f>+G11+G12</f>
        <v>3080</v>
      </c>
      <c r="H10" s="131">
        <f t="shared" ref="H10:H12" si="9">+I10+J10+K10+L10+M10</f>
        <v>1614</v>
      </c>
      <c r="I10" s="377">
        <f>+I11+I12</f>
        <v>244</v>
      </c>
      <c r="J10" s="377">
        <f t="shared" si="0"/>
        <v>353</v>
      </c>
      <c r="K10" s="377">
        <f t="shared" si="1"/>
        <v>627</v>
      </c>
      <c r="L10" s="377">
        <f t="shared" si="2"/>
        <v>270</v>
      </c>
      <c r="M10" s="377">
        <f t="shared" si="3"/>
        <v>120</v>
      </c>
      <c r="N10" s="270">
        <f t="shared" ref="N10:N20" si="10">SUM(O10:S10)</f>
        <v>2344</v>
      </c>
      <c r="O10" s="377">
        <f t="shared" si="4"/>
        <v>867</v>
      </c>
      <c r="P10" s="377">
        <f t="shared" si="5"/>
        <v>508</v>
      </c>
      <c r="Q10" s="377">
        <f t="shared" si="6"/>
        <v>335</v>
      </c>
      <c r="R10" s="377">
        <v>308</v>
      </c>
      <c r="S10" s="377">
        <v>326</v>
      </c>
      <c r="T10" s="8"/>
      <c r="U10" s="10">
        <f>+U11+U12</f>
        <v>498</v>
      </c>
      <c r="V10" s="10">
        <f t="shared" ref="V10:AV10" si="11">+V11+V12</f>
        <v>721</v>
      </c>
      <c r="W10" s="10">
        <f t="shared" si="11"/>
        <v>650</v>
      </c>
      <c r="X10" s="10">
        <f t="shared" si="11"/>
        <v>627</v>
      </c>
      <c r="Y10" s="10">
        <f t="shared" si="11"/>
        <v>989</v>
      </c>
      <c r="Z10" s="10">
        <f t="shared" si="11"/>
        <v>1229</v>
      </c>
      <c r="AA10" s="10">
        <f t="shared" si="11"/>
        <v>1018</v>
      </c>
      <c r="AB10" s="10">
        <f t="shared" si="11"/>
        <v>867</v>
      </c>
      <c r="AC10" s="10">
        <f t="shared" si="11"/>
        <v>577</v>
      </c>
      <c r="AD10" s="10">
        <f t="shared" si="11"/>
        <v>653</v>
      </c>
      <c r="AE10" s="10">
        <f t="shared" si="11"/>
        <v>557</v>
      </c>
      <c r="AF10" s="10">
        <f t="shared" si="11"/>
        <v>508</v>
      </c>
      <c r="AG10" s="10">
        <f t="shared" si="11"/>
        <v>107</v>
      </c>
      <c r="AH10" s="10">
        <f t="shared" si="11"/>
        <v>135</v>
      </c>
      <c r="AI10" s="10">
        <f t="shared" si="11"/>
        <v>117</v>
      </c>
      <c r="AJ10" s="10">
        <f t="shared" si="11"/>
        <v>120</v>
      </c>
      <c r="AK10" s="10">
        <f t="shared" si="11"/>
        <v>275</v>
      </c>
      <c r="AL10" s="10">
        <f t="shared" si="11"/>
        <v>312</v>
      </c>
      <c r="AM10" s="10">
        <f t="shared" si="11"/>
        <v>269</v>
      </c>
      <c r="AN10" s="10">
        <f t="shared" si="11"/>
        <v>270</v>
      </c>
      <c r="AO10" s="10">
        <f t="shared" si="11"/>
        <v>342</v>
      </c>
      <c r="AP10" s="10">
        <f t="shared" si="11"/>
        <v>360</v>
      </c>
      <c r="AQ10" s="10">
        <f t="shared" si="11"/>
        <v>315</v>
      </c>
      <c r="AR10" s="10">
        <f t="shared" si="11"/>
        <v>335</v>
      </c>
      <c r="AS10" s="10">
        <f t="shared" si="11"/>
        <v>243</v>
      </c>
      <c r="AT10" s="10">
        <f t="shared" si="11"/>
        <v>332</v>
      </c>
      <c r="AU10" s="10">
        <f t="shared" si="11"/>
        <v>338</v>
      </c>
      <c r="AV10" s="10">
        <f t="shared" si="11"/>
        <v>353</v>
      </c>
    </row>
    <row r="11" spans="1:70" s="19" customFormat="1" ht="36.75" hidden="1" customHeight="1">
      <c r="A11" s="12"/>
      <c r="B11" s="13" t="s">
        <v>327</v>
      </c>
      <c r="C11" s="12" t="s">
        <v>328</v>
      </c>
      <c r="D11" s="14">
        <v>787</v>
      </c>
      <c r="E11" s="15">
        <v>681</v>
      </c>
      <c r="F11" s="14">
        <f>W11+AA11+AE11+AI11+AM11+AQ11+AU11</f>
        <v>698</v>
      </c>
      <c r="G11" s="14">
        <f>X11+AB11+AF11+AJ11+AN11+AR11+AV11</f>
        <v>725</v>
      </c>
      <c r="H11" s="131">
        <f t="shared" si="9"/>
        <v>383</v>
      </c>
      <c r="I11" s="378">
        <v>73</v>
      </c>
      <c r="J11" s="378">
        <f t="shared" si="0"/>
        <v>75</v>
      </c>
      <c r="K11" s="378">
        <f t="shared" si="1"/>
        <v>150</v>
      </c>
      <c r="L11" s="378">
        <f t="shared" si="2"/>
        <v>60</v>
      </c>
      <c r="M11" s="378">
        <f t="shared" si="3"/>
        <v>25</v>
      </c>
      <c r="N11" s="270">
        <f t="shared" si="10"/>
        <v>415</v>
      </c>
      <c r="O11" s="378">
        <f t="shared" si="4"/>
        <v>230</v>
      </c>
      <c r="P11" s="378">
        <f t="shared" si="5"/>
        <v>120</v>
      </c>
      <c r="Q11" s="378">
        <f t="shared" si="6"/>
        <v>65</v>
      </c>
      <c r="R11" s="378"/>
      <c r="S11" s="378"/>
      <c r="T11" s="15"/>
      <c r="U11" s="17">
        <v>122</v>
      </c>
      <c r="V11" s="17">
        <v>141</v>
      </c>
      <c r="W11" s="17">
        <v>116</v>
      </c>
      <c r="X11" s="17">
        <v>150</v>
      </c>
      <c r="Y11" s="17">
        <v>263</v>
      </c>
      <c r="Z11" s="17">
        <v>385</v>
      </c>
      <c r="AA11" s="17">
        <v>263</v>
      </c>
      <c r="AB11" s="17">
        <v>230</v>
      </c>
      <c r="AC11" s="17">
        <v>125</v>
      </c>
      <c r="AD11" s="17">
        <v>159</v>
      </c>
      <c r="AE11" s="17">
        <v>113</v>
      </c>
      <c r="AF11" s="17">
        <v>120</v>
      </c>
      <c r="AG11" s="17">
        <v>25</v>
      </c>
      <c r="AH11" s="17">
        <v>33</v>
      </c>
      <c r="AI11" s="17">
        <v>24</v>
      </c>
      <c r="AJ11" s="17">
        <v>25</v>
      </c>
      <c r="AK11" s="17">
        <v>50</v>
      </c>
      <c r="AL11" s="17">
        <v>70</v>
      </c>
      <c r="AM11" s="17">
        <v>55</v>
      </c>
      <c r="AN11" s="17">
        <v>60</v>
      </c>
      <c r="AO11" s="17">
        <v>56</v>
      </c>
      <c r="AP11" s="17">
        <v>62</v>
      </c>
      <c r="AQ11" s="17">
        <v>49</v>
      </c>
      <c r="AR11" s="17">
        <v>65</v>
      </c>
      <c r="AS11" s="17">
        <v>40</v>
      </c>
      <c r="AT11" s="17">
        <v>64</v>
      </c>
      <c r="AU11" s="17">
        <v>78</v>
      </c>
      <c r="AV11" s="17">
        <v>75</v>
      </c>
      <c r="AW11" s="18"/>
      <c r="AX11" s="18"/>
      <c r="AY11" s="18"/>
      <c r="AZ11" s="18"/>
      <c r="BA11" s="18"/>
      <c r="BB11" s="18"/>
      <c r="BC11" s="18"/>
      <c r="BD11" s="18"/>
      <c r="BE11" s="18"/>
      <c r="BF11" s="18"/>
      <c r="BG11" s="18"/>
      <c r="BH11" s="18"/>
      <c r="BI11" s="18"/>
      <c r="BJ11" s="18"/>
      <c r="BK11" s="18"/>
      <c r="BL11" s="18"/>
      <c r="BM11" s="18"/>
      <c r="BN11" s="18"/>
      <c r="BO11" s="18"/>
      <c r="BP11" s="18"/>
      <c r="BQ11" s="18"/>
      <c r="BR11" s="18"/>
    </row>
    <row r="12" spans="1:70" s="19" customFormat="1" ht="36.75" hidden="1" customHeight="1">
      <c r="A12" s="12"/>
      <c r="B12" s="13" t="s">
        <v>329</v>
      </c>
      <c r="C12" s="12" t="s">
        <v>330</v>
      </c>
      <c r="D12" s="14">
        <v>2819</v>
      </c>
      <c r="E12" s="15">
        <v>2350</v>
      </c>
      <c r="F12" s="14">
        <f>W12+AA12+AE12+AI12+AM12+AQ12+AU12</f>
        <v>2566</v>
      </c>
      <c r="G12" s="14">
        <f>X12+AB12+AF12+AJ12+AN12+AR12+AV12</f>
        <v>2355</v>
      </c>
      <c r="H12" s="131">
        <f t="shared" si="9"/>
        <v>1231</v>
      </c>
      <c r="I12" s="378">
        <v>171</v>
      </c>
      <c r="J12" s="378">
        <f t="shared" si="0"/>
        <v>278</v>
      </c>
      <c r="K12" s="378">
        <f t="shared" si="1"/>
        <v>477</v>
      </c>
      <c r="L12" s="378">
        <f t="shared" si="2"/>
        <v>210</v>
      </c>
      <c r="M12" s="378">
        <f t="shared" si="3"/>
        <v>95</v>
      </c>
      <c r="N12" s="270">
        <f t="shared" si="10"/>
        <v>1295</v>
      </c>
      <c r="O12" s="378">
        <f t="shared" si="4"/>
        <v>637</v>
      </c>
      <c r="P12" s="378">
        <f t="shared" si="5"/>
        <v>388</v>
      </c>
      <c r="Q12" s="378">
        <f t="shared" si="6"/>
        <v>270</v>
      </c>
      <c r="R12" s="378"/>
      <c r="S12" s="378"/>
      <c r="T12" s="15"/>
      <c r="U12" s="17">
        <v>376</v>
      </c>
      <c r="V12" s="17">
        <v>580</v>
      </c>
      <c r="W12" s="17">
        <v>534</v>
      </c>
      <c r="X12" s="17">
        <v>477</v>
      </c>
      <c r="Y12" s="17">
        <v>726</v>
      </c>
      <c r="Z12" s="17">
        <v>844</v>
      </c>
      <c r="AA12" s="17">
        <v>755</v>
      </c>
      <c r="AB12" s="17">
        <v>637</v>
      </c>
      <c r="AC12" s="17">
        <v>452</v>
      </c>
      <c r="AD12" s="17">
        <v>494</v>
      </c>
      <c r="AE12" s="17">
        <v>444</v>
      </c>
      <c r="AF12" s="17">
        <v>388</v>
      </c>
      <c r="AG12" s="17">
        <v>82</v>
      </c>
      <c r="AH12" s="17">
        <v>102</v>
      </c>
      <c r="AI12" s="17">
        <v>93</v>
      </c>
      <c r="AJ12" s="17">
        <v>95</v>
      </c>
      <c r="AK12" s="17">
        <v>225</v>
      </c>
      <c r="AL12" s="17">
        <v>242</v>
      </c>
      <c r="AM12" s="17">
        <v>214</v>
      </c>
      <c r="AN12" s="17">
        <v>210</v>
      </c>
      <c r="AO12" s="17">
        <v>286</v>
      </c>
      <c r="AP12" s="17">
        <v>298</v>
      </c>
      <c r="AQ12" s="17">
        <v>266</v>
      </c>
      <c r="AR12" s="17">
        <v>270</v>
      </c>
      <c r="AS12" s="17">
        <v>203</v>
      </c>
      <c r="AT12" s="17">
        <v>268</v>
      </c>
      <c r="AU12" s="17">
        <v>260</v>
      </c>
      <c r="AV12" s="17">
        <v>278</v>
      </c>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70" s="19" customFormat="1" ht="36.75" customHeight="1">
      <c r="A13" s="12">
        <v>3</v>
      </c>
      <c r="B13" s="13" t="s">
        <v>603</v>
      </c>
      <c r="C13" s="12" t="s">
        <v>331</v>
      </c>
      <c r="D13" s="14">
        <v>9450</v>
      </c>
      <c r="E13" s="15">
        <v>9787</v>
      </c>
      <c r="F13" s="14">
        <f>+F14+F15</f>
        <v>9610</v>
      </c>
      <c r="G13" s="14">
        <f>+G14+G15</f>
        <v>9718</v>
      </c>
      <c r="H13" s="131">
        <f>+I13+J13+K13+L13+M13</f>
        <v>5225</v>
      </c>
      <c r="I13" s="378">
        <f>+I14+I15</f>
        <v>676</v>
      </c>
      <c r="J13" s="378">
        <f t="shared" si="0"/>
        <v>653</v>
      </c>
      <c r="K13" s="378">
        <f t="shared" si="1"/>
        <v>2410</v>
      </c>
      <c r="L13" s="378">
        <f t="shared" si="2"/>
        <v>1083</v>
      </c>
      <c r="M13" s="378">
        <f t="shared" si="3"/>
        <v>403</v>
      </c>
      <c r="N13" s="270">
        <f t="shared" si="10"/>
        <v>6495</v>
      </c>
      <c r="O13" s="378">
        <f t="shared" si="4"/>
        <v>2801</v>
      </c>
      <c r="P13" s="378">
        <f t="shared" si="5"/>
        <v>1409</v>
      </c>
      <c r="Q13" s="378">
        <f t="shared" si="6"/>
        <v>959</v>
      </c>
      <c r="R13" s="378">
        <v>655</v>
      </c>
      <c r="S13" s="378">
        <v>671</v>
      </c>
      <c r="T13" s="15"/>
      <c r="U13" s="17">
        <f>+U14+U15</f>
        <v>2437</v>
      </c>
      <c r="V13" s="17">
        <f t="shared" ref="V13:AV13" si="12">+V14+V15</f>
        <v>2311</v>
      </c>
      <c r="W13" s="17">
        <f t="shared" si="12"/>
        <v>2362</v>
      </c>
      <c r="X13" s="17">
        <f t="shared" si="12"/>
        <v>2410</v>
      </c>
      <c r="Y13" s="17">
        <f t="shared" si="12"/>
        <v>2632</v>
      </c>
      <c r="Z13" s="17">
        <f t="shared" si="12"/>
        <v>2508</v>
      </c>
      <c r="AA13" s="17">
        <f t="shared" si="12"/>
        <v>2585</v>
      </c>
      <c r="AB13" s="17">
        <f t="shared" si="12"/>
        <v>2801</v>
      </c>
      <c r="AC13" s="17">
        <f t="shared" si="12"/>
        <v>1358</v>
      </c>
      <c r="AD13" s="17">
        <f t="shared" si="12"/>
        <v>1312</v>
      </c>
      <c r="AE13" s="17">
        <f t="shared" si="12"/>
        <v>1385</v>
      </c>
      <c r="AF13" s="17">
        <f t="shared" si="12"/>
        <v>1409</v>
      </c>
      <c r="AG13" s="17">
        <f t="shared" si="12"/>
        <v>417</v>
      </c>
      <c r="AH13" s="17">
        <f t="shared" si="12"/>
        <v>398</v>
      </c>
      <c r="AI13" s="17">
        <f t="shared" si="12"/>
        <v>403</v>
      </c>
      <c r="AJ13" s="17">
        <f t="shared" si="12"/>
        <v>403</v>
      </c>
      <c r="AK13" s="17">
        <f t="shared" si="12"/>
        <v>1057</v>
      </c>
      <c r="AL13" s="17">
        <f t="shared" si="12"/>
        <v>987</v>
      </c>
      <c r="AM13" s="17">
        <f t="shared" si="12"/>
        <v>1023</v>
      </c>
      <c r="AN13" s="17">
        <f t="shared" si="12"/>
        <v>1083</v>
      </c>
      <c r="AO13" s="17">
        <f t="shared" si="12"/>
        <v>965</v>
      </c>
      <c r="AP13" s="17">
        <f t="shared" si="12"/>
        <v>931</v>
      </c>
      <c r="AQ13" s="17">
        <f t="shared" si="12"/>
        <v>949</v>
      </c>
      <c r="AR13" s="17">
        <f t="shared" si="12"/>
        <v>959</v>
      </c>
      <c r="AS13" s="17">
        <f t="shared" si="12"/>
        <v>921</v>
      </c>
      <c r="AT13" s="17">
        <f t="shared" si="12"/>
        <v>893</v>
      </c>
      <c r="AU13" s="17">
        <f t="shared" si="12"/>
        <v>903</v>
      </c>
      <c r="AV13" s="17">
        <f t="shared" si="12"/>
        <v>653</v>
      </c>
      <c r="AW13" s="18"/>
      <c r="AX13" s="18"/>
      <c r="AY13" s="18"/>
      <c r="AZ13" s="18"/>
      <c r="BA13" s="18"/>
      <c r="BB13" s="18"/>
      <c r="BC13" s="18"/>
      <c r="BD13" s="18"/>
      <c r="BE13" s="18"/>
      <c r="BF13" s="18"/>
      <c r="BG13" s="18"/>
      <c r="BH13" s="18"/>
      <c r="BI13" s="18"/>
      <c r="BJ13" s="18"/>
      <c r="BK13" s="18"/>
      <c r="BL13" s="18"/>
      <c r="BM13" s="18"/>
      <c r="BN13" s="18"/>
      <c r="BO13" s="18"/>
      <c r="BP13" s="18"/>
      <c r="BQ13" s="18"/>
      <c r="BR13" s="18"/>
    </row>
    <row r="14" spans="1:70" s="19" customFormat="1" ht="36.75" hidden="1" customHeight="1">
      <c r="A14" s="12"/>
      <c r="B14" s="13" t="s">
        <v>332</v>
      </c>
      <c r="C14" s="12" t="s">
        <v>330</v>
      </c>
      <c r="D14" s="14">
        <v>5368</v>
      </c>
      <c r="E14" s="15">
        <v>5439</v>
      </c>
      <c r="F14" s="14">
        <f>W14+AA14+AE14+AI14+AM14+AQ14+AU14</f>
        <v>5265</v>
      </c>
      <c r="G14" s="14">
        <f>X14+AB14+AF14+AJ14+AN14+AR14+AV14</f>
        <v>5147</v>
      </c>
      <c r="H14" s="131">
        <f t="shared" ref="H14:H20" si="13">+I14+J14+K14+L14+M14</f>
        <v>2577</v>
      </c>
      <c r="I14" s="378">
        <v>329</v>
      </c>
      <c r="J14" s="378">
        <f t="shared" si="0"/>
        <v>245</v>
      </c>
      <c r="K14" s="378">
        <f t="shared" si="1"/>
        <v>1210</v>
      </c>
      <c r="L14" s="378">
        <f t="shared" si="2"/>
        <v>556</v>
      </c>
      <c r="M14" s="378">
        <f t="shared" si="3"/>
        <v>237</v>
      </c>
      <c r="N14" s="270">
        <f t="shared" si="10"/>
        <v>2899</v>
      </c>
      <c r="O14" s="378">
        <f t="shared" si="4"/>
        <v>1615</v>
      </c>
      <c r="P14" s="378">
        <f t="shared" si="5"/>
        <v>740</v>
      </c>
      <c r="Q14" s="378">
        <f t="shared" si="6"/>
        <v>544</v>
      </c>
      <c r="R14" s="378"/>
      <c r="S14" s="378"/>
      <c r="T14" s="15"/>
      <c r="U14" s="17">
        <v>1313</v>
      </c>
      <c r="V14" s="17">
        <v>1209</v>
      </c>
      <c r="W14" s="17">
        <v>1209</v>
      </c>
      <c r="X14" s="17">
        <v>1210</v>
      </c>
      <c r="Y14" s="17">
        <v>1552</v>
      </c>
      <c r="Z14" s="17">
        <v>1502</v>
      </c>
      <c r="AA14" s="17">
        <v>1502</v>
      </c>
      <c r="AB14" s="17">
        <v>1615</v>
      </c>
      <c r="AC14" s="17">
        <v>718</v>
      </c>
      <c r="AD14" s="17">
        <v>746</v>
      </c>
      <c r="AE14" s="17">
        <v>746</v>
      </c>
      <c r="AF14" s="17">
        <v>740</v>
      </c>
      <c r="AG14" s="17">
        <v>252</v>
      </c>
      <c r="AH14" s="17">
        <v>245</v>
      </c>
      <c r="AI14" s="17">
        <v>245</v>
      </c>
      <c r="AJ14" s="17">
        <v>237</v>
      </c>
      <c r="AK14" s="17">
        <v>568</v>
      </c>
      <c r="AL14" s="17">
        <v>541</v>
      </c>
      <c r="AM14" s="17">
        <v>541</v>
      </c>
      <c r="AN14" s="17">
        <v>556</v>
      </c>
      <c r="AO14" s="17">
        <v>541</v>
      </c>
      <c r="AP14" s="17">
        <v>537</v>
      </c>
      <c r="AQ14" s="17">
        <v>537</v>
      </c>
      <c r="AR14" s="17">
        <v>544</v>
      </c>
      <c r="AS14" s="17">
        <v>495</v>
      </c>
      <c r="AT14" s="17">
        <v>485</v>
      </c>
      <c r="AU14" s="17">
        <v>485</v>
      </c>
      <c r="AV14" s="17">
        <v>245</v>
      </c>
      <c r="AW14" s="18"/>
      <c r="AX14" s="18"/>
      <c r="AY14" s="18"/>
      <c r="AZ14" s="18"/>
      <c r="BA14" s="18"/>
      <c r="BB14" s="18"/>
      <c r="BC14" s="18"/>
      <c r="BD14" s="18"/>
      <c r="BE14" s="18"/>
      <c r="BF14" s="18"/>
      <c r="BG14" s="18"/>
      <c r="BH14" s="18"/>
      <c r="BI14" s="18"/>
      <c r="BJ14" s="18"/>
      <c r="BK14" s="18"/>
      <c r="BL14" s="18"/>
      <c r="BM14" s="18"/>
      <c r="BN14" s="18"/>
      <c r="BO14" s="18"/>
      <c r="BP14" s="18"/>
      <c r="BQ14" s="18"/>
      <c r="BR14" s="18"/>
    </row>
    <row r="15" spans="1:70" s="19" customFormat="1" ht="36.75" hidden="1" customHeight="1">
      <c r="A15" s="12"/>
      <c r="B15" s="13" t="s">
        <v>333</v>
      </c>
      <c r="C15" s="12" t="s">
        <v>330</v>
      </c>
      <c r="D15" s="14">
        <v>4082</v>
      </c>
      <c r="E15" s="15">
        <v>4348</v>
      </c>
      <c r="F15" s="14">
        <f>W15+AA15+AE15+AI15+AM15+AQ15+AU15</f>
        <v>4345</v>
      </c>
      <c r="G15" s="14">
        <f>X15+AB15+AF15+AJ15+AN15+AR15+AV15</f>
        <v>4571</v>
      </c>
      <c r="H15" s="131">
        <f t="shared" si="13"/>
        <v>2648</v>
      </c>
      <c r="I15" s="378">
        <v>347</v>
      </c>
      <c r="J15" s="378">
        <f t="shared" si="0"/>
        <v>408</v>
      </c>
      <c r="K15" s="378">
        <f t="shared" si="1"/>
        <v>1200</v>
      </c>
      <c r="L15" s="378">
        <f t="shared" si="2"/>
        <v>527</v>
      </c>
      <c r="M15" s="378">
        <f t="shared" si="3"/>
        <v>166</v>
      </c>
      <c r="N15" s="270">
        <f t="shared" si="10"/>
        <v>2270</v>
      </c>
      <c r="O15" s="378">
        <f t="shared" si="4"/>
        <v>1186</v>
      </c>
      <c r="P15" s="378">
        <f t="shared" si="5"/>
        <v>669</v>
      </c>
      <c r="Q15" s="378">
        <f t="shared" si="6"/>
        <v>415</v>
      </c>
      <c r="R15" s="378"/>
      <c r="S15" s="378"/>
      <c r="T15" s="15"/>
      <c r="U15" s="17">
        <v>1124</v>
      </c>
      <c r="V15" s="17">
        <v>1102</v>
      </c>
      <c r="W15" s="17">
        <v>1153</v>
      </c>
      <c r="X15" s="17">
        <v>1200</v>
      </c>
      <c r="Y15" s="17">
        <v>1080</v>
      </c>
      <c r="Z15" s="17">
        <v>1006</v>
      </c>
      <c r="AA15" s="17">
        <v>1083</v>
      </c>
      <c r="AB15" s="17">
        <v>1186</v>
      </c>
      <c r="AC15" s="17">
        <v>640</v>
      </c>
      <c r="AD15" s="17">
        <v>566</v>
      </c>
      <c r="AE15" s="17">
        <v>639</v>
      </c>
      <c r="AF15" s="17">
        <v>669</v>
      </c>
      <c r="AG15" s="17">
        <v>165</v>
      </c>
      <c r="AH15" s="17">
        <v>153</v>
      </c>
      <c r="AI15" s="17">
        <v>158</v>
      </c>
      <c r="AJ15" s="17">
        <v>166</v>
      </c>
      <c r="AK15" s="17">
        <v>489</v>
      </c>
      <c r="AL15" s="17">
        <v>446</v>
      </c>
      <c r="AM15" s="17">
        <v>482</v>
      </c>
      <c r="AN15" s="17">
        <v>527</v>
      </c>
      <c r="AO15" s="17">
        <v>424</v>
      </c>
      <c r="AP15" s="17">
        <v>394</v>
      </c>
      <c r="AQ15" s="17">
        <v>412</v>
      </c>
      <c r="AR15" s="17">
        <v>415</v>
      </c>
      <c r="AS15" s="17">
        <v>426</v>
      </c>
      <c r="AT15" s="17">
        <v>408</v>
      </c>
      <c r="AU15" s="17">
        <v>418</v>
      </c>
      <c r="AV15" s="17">
        <v>408</v>
      </c>
      <c r="AW15" s="18"/>
      <c r="AX15" s="18"/>
      <c r="AY15" s="18"/>
      <c r="AZ15" s="18"/>
      <c r="BA15" s="18"/>
      <c r="BB15" s="18"/>
      <c r="BC15" s="18"/>
      <c r="BD15" s="18"/>
      <c r="BE15" s="18"/>
      <c r="BF15" s="18"/>
      <c r="BG15" s="18"/>
      <c r="BH15" s="18"/>
      <c r="BI15" s="18"/>
      <c r="BJ15" s="18"/>
      <c r="BK15" s="18"/>
      <c r="BL15" s="18"/>
      <c r="BM15" s="18"/>
      <c r="BN15" s="18"/>
      <c r="BO15" s="18"/>
      <c r="BP15" s="18"/>
      <c r="BQ15" s="18"/>
      <c r="BR15" s="18"/>
    </row>
    <row r="16" spans="1:70" s="332" customFormat="1" ht="38.25" customHeight="1">
      <c r="A16" s="329">
        <v>4</v>
      </c>
      <c r="B16" s="330" t="s">
        <v>602</v>
      </c>
      <c r="C16" s="329" t="s">
        <v>334</v>
      </c>
      <c r="D16" s="270">
        <v>4140</v>
      </c>
      <c r="E16" s="270">
        <v>3951</v>
      </c>
      <c r="F16" s="270">
        <f>+F18+F19+F20</f>
        <v>4241</v>
      </c>
      <c r="G16" s="270">
        <f>+G18+G19+G20</f>
        <v>4207</v>
      </c>
      <c r="H16" s="131">
        <f t="shared" si="13"/>
        <v>3392</v>
      </c>
      <c r="I16" s="377">
        <f>+I18+I19+I20</f>
        <v>916</v>
      </c>
      <c r="J16" s="377">
        <f t="shared" si="0"/>
        <v>1239</v>
      </c>
      <c r="K16" s="377">
        <f t="shared" si="1"/>
        <v>543</v>
      </c>
      <c r="L16" s="377">
        <f t="shared" si="2"/>
        <v>330</v>
      </c>
      <c r="M16" s="377">
        <f t="shared" si="3"/>
        <v>364</v>
      </c>
      <c r="N16" s="270">
        <f>SUM(O16:S16)</f>
        <v>3628</v>
      </c>
      <c r="O16" s="377">
        <f t="shared" si="4"/>
        <v>613</v>
      </c>
      <c r="P16" s="377">
        <f t="shared" si="5"/>
        <v>439</v>
      </c>
      <c r="Q16" s="377">
        <f t="shared" si="6"/>
        <v>679</v>
      </c>
      <c r="R16" s="377">
        <f>+R18+R19+R20</f>
        <v>953</v>
      </c>
      <c r="S16" s="377">
        <f>+S18+S19+S20</f>
        <v>944</v>
      </c>
      <c r="T16" s="337"/>
      <c r="U16" s="331">
        <f>+U18+U19+U20</f>
        <v>516</v>
      </c>
      <c r="V16" s="331">
        <f t="shared" ref="V16:AV16" si="14">+V18+V19+V20</f>
        <v>554</v>
      </c>
      <c r="W16" s="331">
        <f t="shared" si="14"/>
        <v>550</v>
      </c>
      <c r="X16" s="331">
        <f t="shared" si="14"/>
        <v>543</v>
      </c>
      <c r="Y16" s="331">
        <f t="shared" si="14"/>
        <v>557</v>
      </c>
      <c r="Z16" s="331">
        <f t="shared" si="14"/>
        <v>635</v>
      </c>
      <c r="AA16" s="331">
        <f t="shared" si="14"/>
        <v>626</v>
      </c>
      <c r="AB16" s="331">
        <f t="shared" si="14"/>
        <v>613</v>
      </c>
      <c r="AC16" s="331">
        <f t="shared" si="14"/>
        <v>376</v>
      </c>
      <c r="AD16" s="331">
        <f t="shared" si="14"/>
        <v>460</v>
      </c>
      <c r="AE16" s="331">
        <f t="shared" si="14"/>
        <v>451</v>
      </c>
      <c r="AF16" s="331">
        <f t="shared" si="14"/>
        <v>439</v>
      </c>
      <c r="AG16" s="331">
        <f t="shared" si="14"/>
        <v>315</v>
      </c>
      <c r="AH16" s="331">
        <f t="shared" si="14"/>
        <v>357</v>
      </c>
      <c r="AI16" s="331">
        <f t="shared" si="14"/>
        <v>360</v>
      </c>
      <c r="AJ16" s="331">
        <f t="shared" si="14"/>
        <v>364</v>
      </c>
      <c r="AK16" s="331">
        <f t="shared" si="14"/>
        <v>288</v>
      </c>
      <c r="AL16" s="331">
        <f t="shared" si="14"/>
        <v>332</v>
      </c>
      <c r="AM16" s="331">
        <f t="shared" si="14"/>
        <v>332</v>
      </c>
      <c r="AN16" s="331">
        <f t="shared" si="14"/>
        <v>330</v>
      </c>
      <c r="AO16" s="331">
        <f t="shared" si="14"/>
        <v>673</v>
      </c>
      <c r="AP16" s="331">
        <f t="shared" si="14"/>
        <v>705</v>
      </c>
      <c r="AQ16" s="331">
        <f t="shared" si="14"/>
        <v>684</v>
      </c>
      <c r="AR16" s="331">
        <f t="shared" si="14"/>
        <v>679</v>
      </c>
      <c r="AS16" s="331">
        <f t="shared" si="14"/>
        <v>1226</v>
      </c>
      <c r="AT16" s="331">
        <f t="shared" si="14"/>
        <v>1222</v>
      </c>
      <c r="AU16" s="331">
        <f t="shared" si="14"/>
        <v>1238</v>
      </c>
      <c r="AV16" s="331">
        <f t="shared" si="14"/>
        <v>1239</v>
      </c>
    </row>
    <row r="17" spans="1:70" s="332" customFormat="1" ht="39.75" customHeight="1">
      <c r="A17" s="329">
        <v>5</v>
      </c>
      <c r="B17" s="330" t="s">
        <v>604</v>
      </c>
      <c r="C17" s="329" t="s">
        <v>22</v>
      </c>
      <c r="D17" s="270"/>
      <c r="E17" s="270"/>
      <c r="F17" s="270"/>
      <c r="G17" s="270"/>
      <c r="H17" s="346">
        <f>H16/H9%</f>
        <v>49.59789442901009</v>
      </c>
      <c r="I17" s="379">
        <f t="shared" ref="I17:M17" si="15">I16/I9%</f>
        <v>99.565217391304358</v>
      </c>
      <c r="J17" s="379">
        <f t="shared" si="15"/>
        <v>123.16103379721669</v>
      </c>
      <c r="K17" s="379">
        <f t="shared" si="15"/>
        <v>17.879486335199211</v>
      </c>
      <c r="L17" s="379">
        <f t="shared" si="15"/>
        <v>24.390243902439025</v>
      </c>
      <c r="M17" s="379">
        <f t="shared" si="15"/>
        <v>69.598470363288712</v>
      </c>
      <c r="N17" s="360">
        <f>N16/N9%</f>
        <v>41.045367122977709</v>
      </c>
      <c r="O17" s="379">
        <f t="shared" ref="O17:S17" si="16">O16/O9%</f>
        <v>16.712104689203926</v>
      </c>
      <c r="P17" s="379">
        <f t="shared" si="16"/>
        <v>22.900365153886277</v>
      </c>
      <c r="Q17" s="379">
        <f t="shared" si="16"/>
        <v>52.472952086553327</v>
      </c>
      <c r="R17" s="379">
        <f t="shared" si="16"/>
        <v>98.961578400830732</v>
      </c>
      <c r="S17" s="379">
        <f t="shared" si="16"/>
        <v>94.684052156469406</v>
      </c>
      <c r="T17" s="337"/>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1"/>
      <c r="AS17" s="331"/>
      <c r="AT17" s="331"/>
      <c r="AU17" s="331"/>
      <c r="AV17" s="331"/>
    </row>
    <row r="18" spans="1:70" s="19" customFormat="1" ht="36.75" hidden="1" customHeight="1">
      <c r="A18" s="12"/>
      <c r="B18" s="338" t="s">
        <v>519</v>
      </c>
      <c r="C18" s="339" t="s">
        <v>330</v>
      </c>
      <c r="D18" s="340">
        <v>1155</v>
      </c>
      <c r="E18" s="341">
        <v>980</v>
      </c>
      <c r="F18" s="340">
        <f t="shared" ref="F18:F20" si="17">W18+AA18+AE18+AI18+AM18+AQ18+AU18</f>
        <v>1115</v>
      </c>
      <c r="G18" s="340">
        <f t="shared" ref="G18:G20" si="18">X18+AB18+AF18+AJ18+AN18+AR18+AV18</f>
        <v>1083</v>
      </c>
      <c r="H18" s="345">
        <f t="shared" si="13"/>
        <v>874</v>
      </c>
      <c r="I18" s="380">
        <v>244</v>
      </c>
      <c r="J18" s="380">
        <f t="shared" si="0"/>
        <v>346</v>
      </c>
      <c r="K18" s="380">
        <f t="shared" si="1"/>
        <v>127</v>
      </c>
      <c r="L18" s="380">
        <f t="shared" si="2"/>
        <v>76</v>
      </c>
      <c r="M18" s="380">
        <f t="shared" si="3"/>
        <v>81</v>
      </c>
      <c r="N18" s="943">
        <f>SUM(O18:S18)</f>
        <v>1042</v>
      </c>
      <c r="O18" s="380">
        <f t="shared" si="4"/>
        <v>168</v>
      </c>
      <c r="P18" s="380">
        <f t="shared" si="5"/>
        <v>138</v>
      </c>
      <c r="Q18" s="380">
        <f t="shared" si="6"/>
        <v>147</v>
      </c>
      <c r="R18" s="380">
        <v>302</v>
      </c>
      <c r="S18" s="380">
        <v>287</v>
      </c>
      <c r="T18" s="15"/>
      <c r="U18" s="17">
        <v>132</v>
      </c>
      <c r="V18" s="17">
        <v>156</v>
      </c>
      <c r="W18" s="17">
        <v>134</v>
      </c>
      <c r="X18" s="17">
        <v>127</v>
      </c>
      <c r="Y18" s="17">
        <v>162</v>
      </c>
      <c r="Z18" s="17">
        <v>225</v>
      </c>
      <c r="AA18" s="17">
        <v>188</v>
      </c>
      <c r="AB18" s="17">
        <v>168</v>
      </c>
      <c r="AC18" s="17">
        <v>105</v>
      </c>
      <c r="AD18" s="17">
        <v>167</v>
      </c>
      <c r="AE18" s="17">
        <v>148</v>
      </c>
      <c r="AF18" s="17">
        <v>138</v>
      </c>
      <c r="AG18" s="17">
        <v>50</v>
      </c>
      <c r="AH18" s="17">
        <v>78</v>
      </c>
      <c r="AI18" s="17">
        <v>74</v>
      </c>
      <c r="AJ18" s="17">
        <v>81</v>
      </c>
      <c r="AK18" s="17">
        <v>65</v>
      </c>
      <c r="AL18" s="17">
        <v>83</v>
      </c>
      <c r="AM18" s="17">
        <v>79</v>
      </c>
      <c r="AN18" s="17">
        <v>76</v>
      </c>
      <c r="AO18" s="17">
        <v>160</v>
      </c>
      <c r="AP18" s="17">
        <v>179</v>
      </c>
      <c r="AQ18" s="17">
        <v>155</v>
      </c>
      <c r="AR18" s="17">
        <v>147</v>
      </c>
      <c r="AS18" s="17">
        <v>306</v>
      </c>
      <c r="AT18" s="17">
        <v>332</v>
      </c>
      <c r="AU18" s="17">
        <v>337</v>
      </c>
      <c r="AV18" s="17">
        <v>346</v>
      </c>
      <c r="AW18" s="18"/>
      <c r="AX18" s="18"/>
      <c r="AY18" s="18"/>
      <c r="AZ18" s="18"/>
      <c r="BA18" s="18"/>
      <c r="BB18" s="18"/>
      <c r="BC18" s="18"/>
      <c r="BD18" s="18"/>
      <c r="BE18" s="18"/>
      <c r="BF18" s="18"/>
      <c r="BG18" s="18"/>
      <c r="BH18" s="18"/>
      <c r="BI18" s="18"/>
      <c r="BJ18" s="18"/>
      <c r="BK18" s="18"/>
      <c r="BL18" s="18"/>
      <c r="BM18" s="18"/>
      <c r="BN18" s="18"/>
      <c r="BO18" s="18"/>
      <c r="BP18" s="18"/>
      <c r="BQ18" s="18"/>
      <c r="BR18" s="18"/>
    </row>
    <row r="19" spans="1:70" s="19" customFormat="1" ht="36.75" hidden="1" customHeight="1">
      <c r="A19" s="12"/>
      <c r="B19" s="338" t="s">
        <v>509</v>
      </c>
      <c r="C19" s="339" t="s">
        <v>330</v>
      </c>
      <c r="D19" s="340">
        <v>1688</v>
      </c>
      <c r="E19" s="341">
        <v>1641</v>
      </c>
      <c r="F19" s="340">
        <f t="shared" si="17"/>
        <v>1749</v>
      </c>
      <c r="G19" s="340">
        <f t="shared" si="18"/>
        <v>1755</v>
      </c>
      <c r="H19" s="345">
        <f t="shared" si="13"/>
        <v>1354</v>
      </c>
      <c r="I19" s="380">
        <v>325</v>
      </c>
      <c r="J19" s="380">
        <f t="shared" si="0"/>
        <v>485</v>
      </c>
      <c r="K19" s="380">
        <f t="shared" si="1"/>
        <v>236</v>
      </c>
      <c r="L19" s="380">
        <f t="shared" si="2"/>
        <v>137</v>
      </c>
      <c r="M19" s="380">
        <f t="shared" si="3"/>
        <v>171</v>
      </c>
      <c r="N19" s="943">
        <f t="shared" si="10"/>
        <v>1436</v>
      </c>
      <c r="O19" s="380">
        <f t="shared" si="4"/>
        <v>260</v>
      </c>
      <c r="P19" s="380">
        <f t="shared" si="5"/>
        <v>166</v>
      </c>
      <c r="Q19" s="380">
        <f t="shared" si="6"/>
        <v>300</v>
      </c>
      <c r="R19" s="380">
        <v>360</v>
      </c>
      <c r="S19" s="380">
        <v>350</v>
      </c>
      <c r="T19" s="15"/>
      <c r="U19" s="17">
        <v>223</v>
      </c>
      <c r="V19" s="17">
        <v>237</v>
      </c>
      <c r="W19" s="17">
        <v>237</v>
      </c>
      <c r="X19" s="17">
        <v>236</v>
      </c>
      <c r="Y19" s="17">
        <v>219</v>
      </c>
      <c r="Z19" s="17">
        <v>254</v>
      </c>
      <c r="AA19" s="17">
        <v>254</v>
      </c>
      <c r="AB19" s="17">
        <v>260</v>
      </c>
      <c r="AC19" s="17">
        <v>149</v>
      </c>
      <c r="AD19" s="17">
        <v>168</v>
      </c>
      <c r="AE19" s="17">
        <v>168</v>
      </c>
      <c r="AF19" s="17">
        <v>166</v>
      </c>
      <c r="AG19" s="17">
        <v>161</v>
      </c>
      <c r="AH19" s="17">
        <v>174</v>
      </c>
      <c r="AI19" s="17">
        <v>174</v>
      </c>
      <c r="AJ19" s="17">
        <v>171</v>
      </c>
      <c r="AK19" s="17">
        <v>112</v>
      </c>
      <c r="AL19" s="17">
        <v>136</v>
      </c>
      <c r="AM19" s="17">
        <v>136</v>
      </c>
      <c r="AN19" s="17">
        <v>137</v>
      </c>
      <c r="AO19" s="17">
        <v>282</v>
      </c>
      <c r="AP19" s="17">
        <v>297</v>
      </c>
      <c r="AQ19" s="17">
        <v>297</v>
      </c>
      <c r="AR19" s="17">
        <v>300</v>
      </c>
      <c r="AS19" s="17">
        <v>495</v>
      </c>
      <c r="AT19" s="17">
        <v>483</v>
      </c>
      <c r="AU19" s="17">
        <v>483</v>
      </c>
      <c r="AV19" s="17">
        <v>485</v>
      </c>
      <c r="AW19" s="18"/>
      <c r="AX19" s="18"/>
      <c r="AY19" s="18"/>
      <c r="AZ19" s="18"/>
      <c r="BA19" s="18"/>
      <c r="BB19" s="18"/>
      <c r="BC19" s="18"/>
      <c r="BD19" s="18"/>
      <c r="BE19" s="18"/>
      <c r="BF19" s="18"/>
      <c r="BG19" s="18"/>
      <c r="BH19" s="18"/>
      <c r="BI19" s="18"/>
      <c r="BJ19" s="18"/>
      <c r="BK19" s="18"/>
      <c r="BL19" s="18"/>
      <c r="BM19" s="18"/>
      <c r="BN19" s="18"/>
      <c r="BO19" s="18"/>
      <c r="BP19" s="18"/>
      <c r="BQ19" s="18"/>
      <c r="BR19" s="18"/>
    </row>
    <row r="20" spans="1:70" s="19" customFormat="1" ht="36.75" hidden="1" customHeight="1">
      <c r="A20" s="12"/>
      <c r="B20" s="338" t="s">
        <v>529</v>
      </c>
      <c r="C20" s="339" t="s">
        <v>330</v>
      </c>
      <c r="D20" s="340">
        <v>4082</v>
      </c>
      <c r="E20" s="341">
        <v>1330</v>
      </c>
      <c r="F20" s="340">
        <f t="shared" si="17"/>
        <v>1377</v>
      </c>
      <c r="G20" s="340">
        <f t="shared" si="18"/>
        <v>1369</v>
      </c>
      <c r="H20" s="345">
        <f t="shared" si="13"/>
        <v>1164</v>
      </c>
      <c r="I20" s="380">
        <v>347</v>
      </c>
      <c r="J20" s="380">
        <f t="shared" si="0"/>
        <v>408</v>
      </c>
      <c r="K20" s="380">
        <f t="shared" si="1"/>
        <v>180</v>
      </c>
      <c r="L20" s="380">
        <f t="shared" si="2"/>
        <v>117</v>
      </c>
      <c r="M20" s="380">
        <f t="shared" si="3"/>
        <v>112</v>
      </c>
      <c r="N20" s="943">
        <f t="shared" si="10"/>
        <v>1150</v>
      </c>
      <c r="O20" s="380">
        <f t="shared" si="4"/>
        <v>185</v>
      </c>
      <c r="P20" s="380">
        <f t="shared" si="5"/>
        <v>135</v>
      </c>
      <c r="Q20" s="380">
        <f t="shared" si="6"/>
        <v>232</v>
      </c>
      <c r="R20" s="380">
        <v>291</v>
      </c>
      <c r="S20" s="380">
        <v>307</v>
      </c>
      <c r="T20" s="15"/>
      <c r="U20" s="17">
        <v>161</v>
      </c>
      <c r="V20" s="17">
        <v>161</v>
      </c>
      <c r="W20" s="17">
        <v>179</v>
      </c>
      <c r="X20" s="17">
        <v>180</v>
      </c>
      <c r="Y20" s="17">
        <v>176</v>
      </c>
      <c r="Z20" s="17">
        <v>156</v>
      </c>
      <c r="AA20" s="17">
        <v>184</v>
      </c>
      <c r="AB20" s="17">
        <v>185</v>
      </c>
      <c r="AC20" s="17">
        <v>122</v>
      </c>
      <c r="AD20" s="17">
        <v>125</v>
      </c>
      <c r="AE20" s="17">
        <v>135</v>
      </c>
      <c r="AF20" s="17">
        <v>135</v>
      </c>
      <c r="AG20" s="17">
        <v>104</v>
      </c>
      <c r="AH20" s="17">
        <v>105</v>
      </c>
      <c r="AI20" s="17">
        <v>112</v>
      </c>
      <c r="AJ20" s="17">
        <v>112</v>
      </c>
      <c r="AK20" s="17">
        <v>111</v>
      </c>
      <c r="AL20" s="17">
        <v>113</v>
      </c>
      <c r="AM20" s="17">
        <v>117</v>
      </c>
      <c r="AN20" s="17">
        <v>117</v>
      </c>
      <c r="AO20" s="17">
        <v>231</v>
      </c>
      <c r="AP20" s="17">
        <v>229</v>
      </c>
      <c r="AQ20" s="17">
        <v>232</v>
      </c>
      <c r="AR20" s="17">
        <v>232</v>
      </c>
      <c r="AS20" s="17">
        <v>425</v>
      </c>
      <c r="AT20" s="17">
        <v>407</v>
      </c>
      <c r="AU20" s="17">
        <v>418</v>
      </c>
      <c r="AV20" s="17">
        <v>408</v>
      </c>
      <c r="AW20" s="18"/>
      <c r="AX20" s="18"/>
      <c r="AY20" s="18"/>
      <c r="AZ20" s="18"/>
      <c r="BA20" s="18"/>
      <c r="BB20" s="18"/>
      <c r="BC20" s="18"/>
      <c r="BD20" s="18"/>
      <c r="BE20" s="18"/>
      <c r="BF20" s="18"/>
      <c r="BG20" s="18"/>
      <c r="BH20" s="18"/>
      <c r="BI20" s="18"/>
      <c r="BJ20" s="18"/>
      <c r="BK20" s="18"/>
      <c r="BL20" s="18"/>
      <c r="BM20" s="18"/>
      <c r="BN20" s="18"/>
      <c r="BO20" s="18"/>
      <c r="BP20" s="18"/>
      <c r="BQ20" s="18"/>
      <c r="BR20" s="18"/>
    </row>
    <row r="21" spans="1:70" s="122" customFormat="1" ht="50.25" customHeight="1">
      <c r="A21" s="118" t="s">
        <v>19</v>
      </c>
      <c r="B21" s="132" t="s">
        <v>688</v>
      </c>
      <c r="C21" s="118"/>
      <c r="D21" s="119"/>
      <c r="E21" s="119"/>
      <c r="F21" s="119"/>
      <c r="G21" s="119"/>
      <c r="H21" s="119"/>
      <c r="I21" s="381"/>
      <c r="J21" s="381"/>
      <c r="K21" s="381"/>
      <c r="L21" s="381"/>
      <c r="M21" s="381"/>
      <c r="N21" s="270"/>
      <c r="O21" s="381"/>
      <c r="P21" s="381"/>
      <c r="Q21" s="381"/>
      <c r="R21" s="381"/>
      <c r="S21" s="381"/>
      <c r="T21" s="119"/>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row>
    <row r="22" spans="1:70" ht="52.5" customHeight="1">
      <c r="A22" s="6">
        <v>1</v>
      </c>
      <c r="B22" s="7" t="s">
        <v>530</v>
      </c>
      <c r="C22" s="6" t="s">
        <v>22</v>
      </c>
      <c r="D22" s="8">
        <v>100</v>
      </c>
      <c r="E22" s="20">
        <v>100</v>
      </c>
      <c r="F22" s="20">
        <v>100</v>
      </c>
      <c r="G22" s="20">
        <v>100</v>
      </c>
      <c r="H22" s="133">
        <v>100</v>
      </c>
      <c r="I22" s="382">
        <v>100</v>
      </c>
      <c r="J22" s="382">
        <v>100</v>
      </c>
      <c r="K22" s="382">
        <v>100</v>
      </c>
      <c r="L22" s="382">
        <v>100</v>
      </c>
      <c r="M22" s="382">
        <v>100</v>
      </c>
      <c r="N22" s="944">
        <v>100</v>
      </c>
      <c r="O22" s="382">
        <v>100</v>
      </c>
      <c r="P22" s="382">
        <v>100</v>
      </c>
      <c r="Q22" s="382">
        <v>100</v>
      </c>
      <c r="R22" s="382">
        <v>100</v>
      </c>
      <c r="S22" s="382">
        <v>100</v>
      </c>
      <c r="T22" s="20"/>
      <c r="U22" s="10">
        <v>100</v>
      </c>
      <c r="V22" s="10">
        <v>100</v>
      </c>
      <c r="W22" s="10">
        <v>100</v>
      </c>
      <c r="X22" s="10">
        <v>100</v>
      </c>
      <c r="Y22" s="10">
        <v>100</v>
      </c>
      <c r="Z22" s="10">
        <v>100</v>
      </c>
      <c r="AA22" s="10">
        <v>100</v>
      </c>
      <c r="AB22" s="10">
        <v>100</v>
      </c>
      <c r="AC22" s="10">
        <v>100</v>
      </c>
      <c r="AD22" s="10">
        <v>100</v>
      </c>
      <c r="AE22" s="10">
        <v>100</v>
      </c>
      <c r="AF22" s="10">
        <v>100</v>
      </c>
      <c r="AG22" s="10">
        <v>100</v>
      </c>
      <c r="AH22" s="10">
        <v>100</v>
      </c>
      <c r="AI22" s="10">
        <v>100</v>
      </c>
      <c r="AJ22" s="10">
        <v>100</v>
      </c>
      <c r="AK22" s="10">
        <v>100</v>
      </c>
      <c r="AL22" s="10">
        <v>100</v>
      </c>
      <c r="AM22" s="10">
        <v>100</v>
      </c>
      <c r="AN22" s="10">
        <v>100</v>
      </c>
      <c r="AO22" s="10">
        <v>100</v>
      </c>
      <c r="AP22" s="10">
        <v>100</v>
      </c>
      <c r="AQ22" s="10">
        <v>100</v>
      </c>
      <c r="AR22" s="10">
        <v>100</v>
      </c>
      <c r="AS22" s="10">
        <v>100</v>
      </c>
      <c r="AT22" s="10">
        <v>100</v>
      </c>
      <c r="AU22" s="10">
        <v>100</v>
      </c>
      <c r="AV22" s="10">
        <v>100</v>
      </c>
    </row>
    <row r="23" spans="1:70" ht="45" customHeight="1">
      <c r="A23" s="6">
        <v>2</v>
      </c>
      <c r="B23" s="11" t="s">
        <v>509</v>
      </c>
      <c r="C23" s="6" t="s">
        <v>22</v>
      </c>
      <c r="D23" s="8">
        <v>100</v>
      </c>
      <c r="E23" s="20">
        <v>100</v>
      </c>
      <c r="F23" s="20">
        <v>100</v>
      </c>
      <c r="G23" s="20">
        <v>100</v>
      </c>
      <c r="H23" s="133">
        <v>100</v>
      </c>
      <c r="I23" s="382">
        <v>100</v>
      </c>
      <c r="J23" s="382">
        <v>100</v>
      </c>
      <c r="K23" s="382">
        <v>100</v>
      </c>
      <c r="L23" s="382">
        <v>100</v>
      </c>
      <c r="M23" s="382">
        <v>100</v>
      </c>
      <c r="N23" s="944">
        <v>100</v>
      </c>
      <c r="O23" s="382">
        <v>100</v>
      </c>
      <c r="P23" s="382">
        <v>100</v>
      </c>
      <c r="Q23" s="382">
        <v>100</v>
      </c>
      <c r="R23" s="382">
        <v>100</v>
      </c>
      <c r="S23" s="382">
        <v>100</v>
      </c>
      <c r="T23" s="20"/>
      <c r="U23" s="10">
        <v>100</v>
      </c>
      <c r="V23" s="10">
        <v>100</v>
      </c>
      <c r="W23" s="10">
        <v>100</v>
      </c>
      <c r="X23" s="10">
        <v>100</v>
      </c>
      <c r="Y23" s="10">
        <v>100</v>
      </c>
      <c r="Z23" s="10">
        <v>100</v>
      </c>
      <c r="AA23" s="10">
        <v>100</v>
      </c>
      <c r="AB23" s="10">
        <v>100</v>
      </c>
      <c r="AC23" s="10">
        <v>100</v>
      </c>
      <c r="AD23" s="10">
        <v>100</v>
      </c>
      <c r="AE23" s="10">
        <v>100</v>
      </c>
      <c r="AF23" s="10">
        <v>100</v>
      </c>
      <c r="AG23" s="10">
        <v>100</v>
      </c>
      <c r="AH23" s="10">
        <v>100</v>
      </c>
      <c r="AI23" s="10">
        <v>100</v>
      </c>
      <c r="AJ23" s="10">
        <v>100</v>
      </c>
      <c r="AK23" s="10">
        <v>100</v>
      </c>
      <c r="AL23" s="10">
        <v>100</v>
      </c>
      <c r="AM23" s="10">
        <v>100</v>
      </c>
      <c r="AN23" s="10">
        <v>100</v>
      </c>
      <c r="AO23" s="10">
        <v>100</v>
      </c>
      <c r="AP23" s="10">
        <v>100</v>
      </c>
      <c r="AQ23" s="10">
        <v>100</v>
      </c>
      <c r="AR23" s="10">
        <v>100</v>
      </c>
      <c r="AS23" s="10">
        <v>100</v>
      </c>
      <c r="AT23" s="10">
        <v>100</v>
      </c>
      <c r="AU23" s="10">
        <v>100</v>
      </c>
      <c r="AV23" s="10">
        <v>100</v>
      </c>
    </row>
    <row r="24" spans="1:70" s="122" customFormat="1" ht="43.5" customHeight="1">
      <c r="A24" s="118" t="s">
        <v>433</v>
      </c>
      <c r="B24" s="118" t="s">
        <v>689</v>
      </c>
      <c r="C24" s="118"/>
      <c r="D24" s="119"/>
      <c r="E24" s="119"/>
      <c r="F24" s="119"/>
      <c r="G24" s="119"/>
      <c r="H24" s="119"/>
      <c r="I24" s="381"/>
      <c r="J24" s="381"/>
      <c r="K24" s="381"/>
      <c r="L24" s="381"/>
      <c r="M24" s="381"/>
      <c r="N24" s="270"/>
      <c r="O24" s="381"/>
      <c r="P24" s="381"/>
      <c r="Q24" s="381"/>
      <c r="R24" s="381"/>
      <c r="S24" s="381"/>
      <c r="T24" s="119"/>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row>
    <row r="25" spans="1:70" s="19" customFormat="1" ht="103.5" customHeight="1">
      <c r="A25" s="786" t="s">
        <v>89</v>
      </c>
      <c r="B25" s="22" t="s">
        <v>647</v>
      </c>
      <c r="C25" s="42" t="s">
        <v>505</v>
      </c>
      <c r="D25" s="14">
        <v>7</v>
      </c>
      <c r="E25" s="14">
        <v>7</v>
      </c>
      <c r="F25" s="14">
        <v>7</v>
      </c>
      <c r="G25" s="14">
        <v>7</v>
      </c>
      <c r="H25" s="131">
        <v>1</v>
      </c>
      <c r="I25" s="378"/>
      <c r="J25" s="378"/>
      <c r="K25" s="378"/>
      <c r="L25" s="378"/>
      <c r="M25" s="378"/>
      <c r="N25" s="269">
        <v>1</v>
      </c>
      <c r="O25" s="378">
        <v>1</v>
      </c>
      <c r="P25" s="378">
        <v>1</v>
      </c>
      <c r="Q25" s="378">
        <v>1</v>
      </c>
      <c r="R25" s="378">
        <v>1</v>
      </c>
      <c r="S25" s="378">
        <v>1</v>
      </c>
      <c r="T25" s="14"/>
      <c r="U25" s="17">
        <v>1</v>
      </c>
      <c r="V25" s="17">
        <v>1</v>
      </c>
      <c r="W25" s="17">
        <v>1</v>
      </c>
      <c r="X25" s="17">
        <v>1</v>
      </c>
      <c r="Y25" s="17">
        <v>1</v>
      </c>
      <c r="Z25" s="17">
        <v>1</v>
      </c>
      <c r="AA25" s="17">
        <v>1</v>
      </c>
      <c r="AB25" s="17">
        <v>1</v>
      </c>
      <c r="AC25" s="17">
        <v>1</v>
      </c>
      <c r="AD25" s="17">
        <v>1</v>
      </c>
      <c r="AE25" s="17">
        <v>1</v>
      </c>
      <c r="AF25" s="17">
        <v>1</v>
      </c>
      <c r="AG25" s="17">
        <v>1</v>
      </c>
      <c r="AH25" s="17">
        <v>1</v>
      </c>
      <c r="AI25" s="17">
        <v>1</v>
      </c>
      <c r="AJ25" s="17">
        <v>1</v>
      </c>
      <c r="AK25" s="17">
        <v>1</v>
      </c>
      <c r="AL25" s="17">
        <v>1</v>
      </c>
      <c r="AM25" s="17">
        <v>1</v>
      </c>
      <c r="AN25" s="17">
        <v>1</v>
      </c>
      <c r="AO25" s="17">
        <v>1</v>
      </c>
      <c r="AP25" s="17">
        <v>1</v>
      </c>
      <c r="AQ25" s="17">
        <v>1</v>
      </c>
      <c r="AR25" s="17">
        <v>1</v>
      </c>
      <c r="AS25" s="17">
        <v>1</v>
      </c>
      <c r="AT25" s="17">
        <v>1</v>
      </c>
      <c r="AU25" s="17">
        <v>1</v>
      </c>
      <c r="AV25" s="17">
        <v>1</v>
      </c>
      <c r="AW25" s="18"/>
      <c r="AX25" s="18"/>
      <c r="AY25" s="18"/>
      <c r="AZ25" s="18"/>
      <c r="BA25" s="18"/>
      <c r="BB25" s="18"/>
      <c r="BC25" s="18"/>
      <c r="BD25" s="18"/>
      <c r="BE25" s="18"/>
      <c r="BF25" s="18"/>
      <c r="BG25" s="18"/>
      <c r="BH25" s="18"/>
      <c r="BI25" s="18"/>
      <c r="BJ25" s="18"/>
      <c r="BK25" s="18"/>
      <c r="BL25" s="18"/>
      <c r="BM25" s="18"/>
      <c r="BN25" s="18"/>
      <c r="BO25" s="18"/>
      <c r="BP25" s="18"/>
      <c r="BQ25" s="18"/>
      <c r="BR25" s="18"/>
    </row>
    <row r="26" spans="1:70" ht="42" hidden="1" customHeight="1">
      <c r="A26" s="6">
        <v>2</v>
      </c>
      <c r="B26" s="7" t="s">
        <v>335</v>
      </c>
      <c r="C26" s="21" t="s">
        <v>505</v>
      </c>
      <c r="D26" s="8">
        <v>7</v>
      </c>
      <c r="E26" s="8">
        <v>7</v>
      </c>
      <c r="F26" s="8">
        <v>7</v>
      </c>
      <c r="G26" s="8">
        <v>7</v>
      </c>
      <c r="H26" s="119">
        <v>1</v>
      </c>
      <c r="I26" s="377">
        <v>1</v>
      </c>
      <c r="J26" s="377">
        <v>1</v>
      </c>
      <c r="K26" s="377">
        <v>1</v>
      </c>
      <c r="L26" s="377">
        <v>1</v>
      </c>
      <c r="M26" s="377">
        <v>1</v>
      </c>
      <c r="N26" s="270">
        <v>1</v>
      </c>
      <c r="O26" s="377">
        <v>1</v>
      </c>
      <c r="P26" s="377">
        <v>1</v>
      </c>
      <c r="Q26" s="377">
        <v>1</v>
      </c>
      <c r="R26" s="377">
        <v>1</v>
      </c>
      <c r="S26" s="377">
        <v>1</v>
      </c>
      <c r="T26" s="8"/>
      <c r="U26" s="10">
        <v>1</v>
      </c>
      <c r="V26" s="10">
        <v>1</v>
      </c>
      <c r="W26" s="10">
        <v>1</v>
      </c>
      <c r="X26" s="10">
        <v>1</v>
      </c>
      <c r="Y26" s="10">
        <v>1</v>
      </c>
      <c r="Z26" s="10">
        <v>1</v>
      </c>
      <c r="AA26" s="10">
        <v>1</v>
      </c>
      <c r="AB26" s="10">
        <v>1</v>
      </c>
      <c r="AC26" s="10">
        <v>1</v>
      </c>
      <c r="AD26" s="10">
        <v>1</v>
      </c>
      <c r="AE26" s="10">
        <v>1</v>
      </c>
      <c r="AF26" s="10">
        <v>1</v>
      </c>
      <c r="AG26" s="10">
        <v>1</v>
      </c>
      <c r="AH26" s="10">
        <v>1</v>
      </c>
      <c r="AI26" s="10">
        <v>1</v>
      </c>
      <c r="AJ26" s="10">
        <v>1</v>
      </c>
      <c r="AK26" s="10">
        <v>1</v>
      </c>
      <c r="AL26" s="10">
        <v>1</v>
      </c>
      <c r="AM26" s="10">
        <v>1</v>
      </c>
      <c r="AN26" s="10">
        <v>1</v>
      </c>
      <c r="AO26" s="10">
        <v>1</v>
      </c>
      <c r="AP26" s="10">
        <v>1</v>
      </c>
      <c r="AQ26" s="10">
        <v>1</v>
      </c>
      <c r="AR26" s="10">
        <v>1</v>
      </c>
      <c r="AS26" s="10">
        <v>1</v>
      </c>
      <c r="AT26" s="10">
        <v>1</v>
      </c>
      <c r="AU26" s="10">
        <v>1</v>
      </c>
      <c r="AV26" s="10">
        <v>1</v>
      </c>
    </row>
    <row r="27" spans="1:70" s="123" customFormat="1" ht="43.5" customHeight="1">
      <c r="A27" s="316" t="s">
        <v>496</v>
      </c>
      <c r="B27" s="4" t="s">
        <v>690</v>
      </c>
      <c r="C27" s="4"/>
      <c r="D27" s="361"/>
      <c r="E27" s="361"/>
      <c r="F27" s="361"/>
      <c r="G27" s="361"/>
      <c r="H27" s="119"/>
      <c r="I27" s="381"/>
      <c r="J27" s="381"/>
      <c r="K27" s="381"/>
      <c r="L27" s="381"/>
      <c r="M27" s="381"/>
      <c r="N27" s="270"/>
      <c r="O27" s="381"/>
      <c r="P27" s="381"/>
      <c r="Q27" s="381"/>
      <c r="R27" s="381"/>
      <c r="S27" s="381"/>
      <c r="T27" s="361"/>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5"/>
      <c r="AX27" s="5"/>
      <c r="AY27" s="5"/>
      <c r="AZ27" s="5"/>
      <c r="BA27" s="5"/>
      <c r="BB27" s="5"/>
      <c r="BC27" s="5"/>
      <c r="BD27" s="5"/>
      <c r="BE27" s="5"/>
      <c r="BF27" s="5"/>
      <c r="BG27" s="5"/>
      <c r="BH27" s="5"/>
      <c r="BI27" s="5"/>
      <c r="BJ27" s="5"/>
      <c r="BK27" s="5"/>
      <c r="BL27" s="5"/>
      <c r="BM27" s="5"/>
      <c r="BN27" s="5"/>
      <c r="BO27" s="5"/>
      <c r="BP27" s="5"/>
      <c r="BQ27" s="5"/>
      <c r="BR27" s="5"/>
    </row>
    <row r="28" spans="1:70" s="336" customFormat="1" ht="39" customHeight="1">
      <c r="A28" s="279">
        <v>1</v>
      </c>
      <c r="B28" s="285" t="s">
        <v>336</v>
      </c>
      <c r="C28" s="279" t="s">
        <v>28</v>
      </c>
      <c r="D28" s="280">
        <v>726</v>
      </c>
      <c r="E28" s="281">
        <v>769</v>
      </c>
      <c r="F28" s="280">
        <f t="shared" ref="F28:F29" si="19">W28+AA28+AE28+AI28+AM28+AQ28+AU28</f>
        <v>725</v>
      </c>
      <c r="G28" s="280">
        <f t="shared" ref="G28:G29" si="20">X28+AB28+AF28+AJ28+AN28+AR28+AV28</f>
        <v>735</v>
      </c>
      <c r="H28" s="282">
        <f>+H31+H34+H37</f>
        <v>437</v>
      </c>
      <c r="I28" s="383">
        <f t="shared" ref="I28:S28" si="21">+I31+I34+I37</f>
        <v>75</v>
      </c>
      <c r="J28" s="383">
        <f t="shared" si="21"/>
        <v>97</v>
      </c>
      <c r="K28" s="383">
        <f t="shared" si="21"/>
        <v>156</v>
      </c>
      <c r="L28" s="383">
        <f t="shared" si="21"/>
        <v>74</v>
      </c>
      <c r="M28" s="383">
        <f t="shared" si="21"/>
        <v>35</v>
      </c>
      <c r="N28" s="280">
        <f>+N31+N34+N37</f>
        <v>502</v>
      </c>
      <c r="O28" s="383">
        <f t="shared" si="21"/>
        <v>183</v>
      </c>
      <c r="P28" s="383">
        <f t="shared" si="21"/>
        <v>106</v>
      </c>
      <c r="Q28" s="383">
        <f t="shared" si="21"/>
        <v>84</v>
      </c>
      <c r="R28" s="383">
        <f t="shared" si="21"/>
        <v>62</v>
      </c>
      <c r="S28" s="383">
        <f t="shared" si="21"/>
        <v>67</v>
      </c>
      <c r="T28" s="281"/>
      <c r="U28" s="335">
        <v>162</v>
      </c>
      <c r="V28" s="335">
        <v>155</v>
      </c>
      <c r="W28" s="335">
        <v>155</v>
      </c>
      <c r="X28" s="335">
        <v>156</v>
      </c>
      <c r="Y28" s="335">
        <v>191</v>
      </c>
      <c r="Z28" s="335">
        <v>182</v>
      </c>
      <c r="AA28" s="335">
        <v>182</v>
      </c>
      <c r="AB28" s="335">
        <v>183</v>
      </c>
      <c r="AC28" s="335">
        <v>110</v>
      </c>
      <c r="AD28" s="335">
        <v>104</v>
      </c>
      <c r="AE28" s="335">
        <v>104</v>
      </c>
      <c r="AF28" s="335">
        <v>106</v>
      </c>
      <c r="AG28" s="335">
        <v>39</v>
      </c>
      <c r="AH28" s="335">
        <v>35</v>
      </c>
      <c r="AI28" s="335">
        <v>35</v>
      </c>
      <c r="AJ28" s="335">
        <v>35</v>
      </c>
      <c r="AK28" s="335">
        <v>80</v>
      </c>
      <c r="AL28" s="335">
        <v>72</v>
      </c>
      <c r="AM28" s="335">
        <v>72</v>
      </c>
      <c r="AN28" s="335">
        <v>74</v>
      </c>
      <c r="AO28" s="335">
        <v>88</v>
      </c>
      <c r="AP28" s="335">
        <v>83</v>
      </c>
      <c r="AQ28" s="335">
        <v>83</v>
      </c>
      <c r="AR28" s="335">
        <v>84</v>
      </c>
      <c r="AS28" s="335">
        <v>99</v>
      </c>
      <c r="AT28" s="335">
        <v>94</v>
      </c>
      <c r="AU28" s="335">
        <v>94</v>
      </c>
      <c r="AV28" s="335">
        <v>97</v>
      </c>
    </row>
    <row r="29" spans="1:70" s="276" customFormat="1" ht="41.25" customHeight="1">
      <c r="A29" s="279">
        <v>2</v>
      </c>
      <c r="B29" s="284" t="s">
        <v>508</v>
      </c>
      <c r="C29" s="279" t="s">
        <v>28</v>
      </c>
      <c r="D29" s="280">
        <v>710</v>
      </c>
      <c r="E29" s="281">
        <v>748</v>
      </c>
      <c r="F29" s="280">
        <f t="shared" si="19"/>
        <v>709</v>
      </c>
      <c r="G29" s="280">
        <f t="shared" si="20"/>
        <v>721</v>
      </c>
      <c r="H29" s="282">
        <f>H32+H35+H38</f>
        <v>429</v>
      </c>
      <c r="I29" s="383">
        <f t="shared" ref="I29:S29" si="22">I32+I35+I38</f>
        <v>75</v>
      </c>
      <c r="J29" s="383">
        <f t="shared" si="22"/>
        <v>91</v>
      </c>
      <c r="K29" s="383">
        <f t="shared" si="22"/>
        <v>154</v>
      </c>
      <c r="L29" s="383">
        <f t="shared" si="22"/>
        <v>74</v>
      </c>
      <c r="M29" s="383">
        <f t="shared" si="22"/>
        <v>35</v>
      </c>
      <c r="N29" s="280">
        <f t="shared" si="22"/>
        <v>489.06</v>
      </c>
      <c r="O29" s="383">
        <f t="shared" si="22"/>
        <v>181</v>
      </c>
      <c r="P29" s="383">
        <f t="shared" si="22"/>
        <v>105</v>
      </c>
      <c r="Q29" s="383">
        <f t="shared" si="22"/>
        <v>81</v>
      </c>
      <c r="R29" s="383">
        <f t="shared" si="22"/>
        <v>62</v>
      </c>
      <c r="S29" s="383">
        <f t="shared" si="22"/>
        <v>60.06</v>
      </c>
      <c r="T29" s="283"/>
      <c r="U29" s="274">
        <v>161</v>
      </c>
      <c r="V29" s="274">
        <v>152</v>
      </c>
      <c r="W29" s="274">
        <v>152</v>
      </c>
      <c r="X29" s="274">
        <v>154</v>
      </c>
      <c r="Y29" s="274">
        <v>185</v>
      </c>
      <c r="Z29" s="274">
        <v>178</v>
      </c>
      <c r="AA29" s="274">
        <v>178</v>
      </c>
      <c r="AB29" s="274">
        <v>181</v>
      </c>
      <c r="AC29" s="274">
        <v>108</v>
      </c>
      <c r="AD29" s="274">
        <v>102</v>
      </c>
      <c r="AE29" s="274">
        <v>102</v>
      </c>
      <c r="AF29" s="274">
        <v>105</v>
      </c>
      <c r="AG29" s="274">
        <v>38</v>
      </c>
      <c r="AH29" s="274">
        <v>35</v>
      </c>
      <c r="AI29" s="274">
        <v>35</v>
      </c>
      <c r="AJ29" s="274">
        <v>35</v>
      </c>
      <c r="AK29" s="274">
        <v>77</v>
      </c>
      <c r="AL29" s="274">
        <v>72</v>
      </c>
      <c r="AM29" s="274">
        <v>72</v>
      </c>
      <c r="AN29" s="274">
        <v>74</v>
      </c>
      <c r="AO29" s="274">
        <v>84</v>
      </c>
      <c r="AP29" s="274">
        <v>80</v>
      </c>
      <c r="AQ29" s="274">
        <v>80</v>
      </c>
      <c r="AR29" s="274">
        <v>81</v>
      </c>
      <c r="AS29" s="274">
        <v>95</v>
      </c>
      <c r="AT29" s="274">
        <v>90</v>
      </c>
      <c r="AU29" s="274">
        <v>90</v>
      </c>
      <c r="AV29" s="274">
        <v>91</v>
      </c>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row>
    <row r="30" spans="1:70" ht="41.25" customHeight="1">
      <c r="A30" s="329">
        <v>3</v>
      </c>
      <c r="B30" s="333" t="s">
        <v>506</v>
      </c>
      <c r="C30" s="329" t="s">
        <v>22</v>
      </c>
      <c r="D30" s="334">
        <v>97.8</v>
      </c>
      <c r="E30" s="334">
        <v>97.269180754225999</v>
      </c>
      <c r="F30" s="363">
        <f>+F29/F28%</f>
        <v>97.793103448275858</v>
      </c>
      <c r="G30" s="364">
        <f>+G29/G28%</f>
        <v>98.095238095238102</v>
      </c>
      <c r="H30" s="365">
        <f>H29/H28%</f>
        <v>98.169336384439362</v>
      </c>
      <c r="I30" s="384">
        <f t="shared" ref="I30:S30" si="23">I29/I28%</f>
        <v>100</v>
      </c>
      <c r="J30" s="384">
        <f t="shared" si="23"/>
        <v>93.814432989690729</v>
      </c>
      <c r="K30" s="384">
        <f t="shared" si="23"/>
        <v>98.717948717948715</v>
      </c>
      <c r="L30" s="384">
        <f t="shared" si="23"/>
        <v>100</v>
      </c>
      <c r="M30" s="384">
        <f t="shared" si="23"/>
        <v>100</v>
      </c>
      <c r="N30" s="363">
        <f t="shared" si="23"/>
        <v>97.422310756972124</v>
      </c>
      <c r="O30" s="384">
        <f t="shared" si="23"/>
        <v>98.907103825136602</v>
      </c>
      <c r="P30" s="384">
        <f t="shared" si="23"/>
        <v>99.056603773584897</v>
      </c>
      <c r="Q30" s="384">
        <f t="shared" si="23"/>
        <v>96.428571428571431</v>
      </c>
      <c r="R30" s="384">
        <f t="shared" si="23"/>
        <v>100</v>
      </c>
      <c r="S30" s="384">
        <f t="shared" si="23"/>
        <v>89.641791044776113</v>
      </c>
      <c r="T30" s="363"/>
      <c r="U30" s="366">
        <f t="shared" ref="U30:AV30" si="24">+U29/U28%</f>
        <v>99.382716049382708</v>
      </c>
      <c r="V30" s="366">
        <f t="shared" si="24"/>
        <v>98.064516129032256</v>
      </c>
      <c r="W30" s="366">
        <f t="shared" si="24"/>
        <v>98.064516129032256</v>
      </c>
      <c r="X30" s="366">
        <f t="shared" si="24"/>
        <v>98.717948717948715</v>
      </c>
      <c r="Y30" s="366">
        <f t="shared" si="24"/>
        <v>96.858638743455501</v>
      </c>
      <c r="Z30" s="366">
        <f t="shared" si="24"/>
        <v>97.802197802197796</v>
      </c>
      <c r="AA30" s="366">
        <f t="shared" si="24"/>
        <v>97.802197802197796</v>
      </c>
      <c r="AB30" s="366">
        <f t="shared" si="24"/>
        <v>98.907103825136602</v>
      </c>
      <c r="AC30" s="366">
        <f t="shared" si="24"/>
        <v>98.181818181818173</v>
      </c>
      <c r="AD30" s="366">
        <f t="shared" si="24"/>
        <v>98.07692307692308</v>
      </c>
      <c r="AE30" s="366">
        <f t="shared" si="24"/>
        <v>98.07692307692308</v>
      </c>
      <c r="AF30" s="366">
        <f t="shared" si="24"/>
        <v>99.056603773584897</v>
      </c>
      <c r="AG30" s="366">
        <f t="shared" si="24"/>
        <v>97.435897435897431</v>
      </c>
      <c r="AH30" s="366">
        <f t="shared" si="24"/>
        <v>100</v>
      </c>
      <c r="AI30" s="366">
        <f t="shared" si="24"/>
        <v>100</v>
      </c>
      <c r="AJ30" s="366">
        <f t="shared" si="24"/>
        <v>100</v>
      </c>
      <c r="AK30" s="366">
        <f t="shared" si="24"/>
        <v>96.25</v>
      </c>
      <c r="AL30" s="366">
        <f t="shared" si="24"/>
        <v>100</v>
      </c>
      <c r="AM30" s="366">
        <f t="shared" si="24"/>
        <v>100</v>
      </c>
      <c r="AN30" s="366">
        <f t="shared" si="24"/>
        <v>100</v>
      </c>
      <c r="AO30" s="366">
        <f t="shared" si="24"/>
        <v>95.454545454545453</v>
      </c>
      <c r="AP30" s="366">
        <f t="shared" si="24"/>
        <v>96.385542168674704</v>
      </c>
      <c r="AQ30" s="366">
        <f t="shared" si="24"/>
        <v>96.385542168674704</v>
      </c>
      <c r="AR30" s="366">
        <f t="shared" si="24"/>
        <v>96.428571428571431</v>
      </c>
      <c r="AS30" s="366">
        <f t="shared" si="24"/>
        <v>95.959595959595958</v>
      </c>
      <c r="AT30" s="366">
        <f t="shared" si="24"/>
        <v>95.744680851063833</v>
      </c>
      <c r="AU30" s="366">
        <f t="shared" si="24"/>
        <v>95.744680851063833</v>
      </c>
      <c r="AV30" s="366">
        <f t="shared" si="24"/>
        <v>93.814432989690729</v>
      </c>
    </row>
    <row r="31" spans="1:70" s="273" customFormat="1" ht="38.25" hidden="1" customHeight="1">
      <c r="A31" s="279">
        <v>3</v>
      </c>
      <c r="B31" s="288" t="s">
        <v>507</v>
      </c>
      <c r="C31" s="279" t="s">
        <v>28</v>
      </c>
      <c r="D31" s="280">
        <v>288</v>
      </c>
      <c r="E31" s="281">
        <v>298</v>
      </c>
      <c r="F31" s="280">
        <f t="shared" ref="F31:F32" si="25">W31+AA31+AE31+AI31+AM31+AQ31+AU31</f>
        <v>287</v>
      </c>
      <c r="G31" s="280">
        <f t="shared" ref="G31:G32" si="26">X31+AB31+AF31+AJ31+AN31+AR31+AV31</f>
        <v>277</v>
      </c>
      <c r="H31" s="282">
        <f>SUM(I31:M31)</f>
        <v>146</v>
      </c>
      <c r="I31" s="383">
        <v>22</v>
      </c>
      <c r="J31" s="383">
        <f t="shared" ref="J31:J42" si="27">AV31</f>
        <v>32</v>
      </c>
      <c r="K31" s="383">
        <f t="shared" ref="K31:K43" si="28">X31</f>
        <v>55</v>
      </c>
      <c r="L31" s="383">
        <f t="shared" ref="L31:L43" si="29">AN31</f>
        <v>27</v>
      </c>
      <c r="M31" s="383">
        <f t="shared" ref="M31:M43" si="30">AJ31</f>
        <v>10</v>
      </c>
      <c r="N31" s="280">
        <f>+O31+P31+Q31+R31+S31</f>
        <v>198</v>
      </c>
      <c r="O31" s="383">
        <f t="shared" ref="O31:O43" si="31">AB31</f>
        <v>76</v>
      </c>
      <c r="P31" s="383">
        <f t="shared" ref="P31:P43" si="32">AF31</f>
        <v>46</v>
      </c>
      <c r="Q31" s="383">
        <f t="shared" ref="Q31:Q43" si="33">AR31</f>
        <v>31</v>
      </c>
      <c r="R31" s="383">
        <v>24</v>
      </c>
      <c r="S31" s="383">
        <v>21</v>
      </c>
      <c r="T31" s="281"/>
      <c r="U31" s="271">
        <v>59</v>
      </c>
      <c r="V31" s="271">
        <v>57</v>
      </c>
      <c r="W31" s="271">
        <v>57</v>
      </c>
      <c r="X31" s="271">
        <v>55</v>
      </c>
      <c r="Y31" s="271">
        <v>81</v>
      </c>
      <c r="Z31" s="271">
        <v>78</v>
      </c>
      <c r="AA31" s="271">
        <v>78</v>
      </c>
      <c r="AB31" s="271">
        <v>76</v>
      </c>
      <c r="AC31" s="271">
        <v>50</v>
      </c>
      <c r="AD31" s="271">
        <v>49</v>
      </c>
      <c r="AE31" s="271">
        <v>49</v>
      </c>
      <c r="AF31" s="271">
        <v>46</v>
      </c>
      <c r="AG31" s="271">
        <v>12</v>
      </c>
      <c r="AH31" s="271">
        <v>10</v>
      </c>
      <c r="AI31" s="271">
        <v>10</v>
      </c>
      <c r="AJ31" s="271">
        <v>10</v>
      </c>
      <c r="AK31" s="271">
        <v>30</v>
      </c>
      <c r="AL31" s="271">
        <v>28</v>
      </c>
      <c r="AM31" s="271">
        <v>28</v>
      </c>
      <c r="AN31" s="271">
        <v>27</v>
      </c>
      <c r="AO31" s="271">
        <v>33</v>
      </c>
      <c r="AP31" s="271">
        <v>32</v>
      </c>
      <c r="AQ31" s="271">
        <v>32</v>
      </c>
      <c r="AR31" s="271">
        <v>31</v>
      </c>
      <c r="AS31" s="271">
        <v>33</v>
      </c>
      <c r="AT31" s="271">
        <v>33</v>
      </c>
      <c r="AU31" s="271">
        <v>33</v>
      </c>
      <c r="AV31" s="271">
        <v>32</v>
      </c>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1:70" s="273" customFormat="1" ht="43.5" hidden="1" customHeight="1">
      <c r="A32" s="279">
        <v>4</v>
      </c>
      <c r="B32" s="284" t="s">
        <v>512</v>
      </c>
      <c r="C32" s="279" t="s">
        <v>28</v>
      </c>
      <c r="D32" s="280">
        <v>284</v>
      </c>
      <c r="E32" s="281">
        <v>293</v>
      </c>
      <c r="F32" s="280">
        <f t="shared" si="25"/>
        <v>283</v>
      </c>
      <c r="G32" s="280">
        <f t="shared" si="26"/>
        <v>269</v>
      </c>
      <c r="H32" s="282">
        <f>SUM(I32:M32)</f>
        <v>140</v>
      </c>
      <c r="I32" s="383">
        <v>22</v>
      </c>
      <c r="J32" s="383">
        <f t="shared" si="27"/>
        <v>26</v>
      </c>
      <c r="K32" s="383">
        <f t="shared" si="28"/>
        <v>55</v>
      </c>
      <c r="L32" s="383">
        <f t="shared" si="29"/>
        <v>27</v>
      </c>
      <c r="M32" s="383">
        <f t="shared" si="30"/>
        <v>10</v>
      </c>
      <c r="N32" s="280">
        <f>+O32+P32+Q32+R32+S32</f>
        <v>193.06</v>
      </c>
      <c r="O32" s="383">
        <f t="shared" si="31"/>
        <v>76</v>
      </c>
      <c r="P32" s="383">
        <f t="shared" si="32"/>
        <v>46</v>
      </c>
      <c r="Q32" s="383">
        <f t="shared" si="33"/>
        <v>29</v>
      </c>
      <c r="R32" s="383">
        <v>24</v>
      </c>
      <c r="S32" s="383">
        <f>S31*86%</f>
        <v>18.059999999999999</v>
      </c>
      <c r="T32" s="281"/>
      <c r="U32" s="271">
        <v>59</v>
      </c>
      <c r="V32" s="271">
        <v>57</v>
      </c>
      <c r="W32" s="271">
        <v>57</v>
      </c>
      <c r="X32" s="271">
        <v>55</v>
      </c>
      <c r="Y32" s="271">
        <v>81</v>
      </c>
      <c r="Z32" s="271">
        <v>78</v>
      </c>
      <c r="AA32" s="271">
        <v>78</v>
      </c>
      <c r="AB32" s="271">
        <v>76</v>
      </c>
      <c r="AC32" s="271">
        <v>50</v>
      </c>
      <c r="AD32" s="271">
        <v>49</v>
      </c>
      <c r="AE32" s="271">
        <v>49</v>
      </c>
      <c r="AF32" s="271">
        <v>46</v>
      </c>
      <c r="AG32" s="271">
        <v>12</v>
      </c>
      <c r="AH32" s="271">
        <v>10</v>
      </c>
      <c r="AI32" s="271">
        <v>10</v>
      </c>
      <c r="AJ32" s="271">
        <v>10</v>
      </c>
      <c r="AK32" s="271">
        <v>30</v>
      </c>
      <c r="AL32" s="271">
        <v>28</v>
      </c>
      <c r="AM32" s="271">
        <v>28</v>
      </c>
      <c r="AN32" s="271">
        <v>27</v>
      </c>
      <c r="AO32" s="271">
        <v>31</v>
      </c>
      <c r="AP32" s="271">
        <v>31</v>
      </c>
      <c r="AQ32" s="271">
        <v>31</v>
      </c>
      <c r="AR32" s="271">
        <v>29</v>
      </c>
      <c r="AS32" s="271">
        <v>30</v>
      </c>
      <c r="AT32" s="271">
        <v>30</v>
      </c>
      <c r="AU32" s="271">
        <v>30</v>
      </c>
      <c r="AV32" s="271">
        <v>26</v>
      </c>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1:70" s="276" customFormat="1" ht="36.75" hidden="1" customHeight="1">
      <c r="A33" s="350">
        <v>4</v>
      </c>
      <c r="B33" s="351" t="s">
        <v>510</v>
      </c>
      <c r="C33" s="350" t="s">
        <v>22</v>
      </c>
      <c r="D33" s="352">
        <v>98.6</v>
      </c>
      <c r="E33" s="353">
        <v>98.322147651007</v>
      </c>
      <c r="F33" s="354">
        <f>F32/F31%</f>
        <v>98.606271777003485</v>
      </c>
      <c r="G33" s="354">
        <f>G32/G31%</f>
        <v>97.111913357400724</v>
      </c>
      <c r="H33" s="355">
        <f>H32/H31%</f>
        <v>95.890410958904113</v>
      </c>
      <c r="I33" s="385">
        <v>100</v>
      </c>
      <c r="J33" s="385">
        <f t="shared" si="27"/>
        <v>81.25</v>
      </c>
      <c r="K33" s="385">
        <f t="shared" si="28"/>
        <v>99.999999999999986</v>
      </c>
      <c r="L33" s="385">
        <f t="shared" si="29"/>
        <v>100</v>
      </c>
      <c r="M33" s="385">
        <f t="shared" si="30"/>
        <v>100</v>
      </c>
      <c r="N33" s="354">
        <f>N32/N31%</f>
        <v>97.505050505050505</v>
      </c>
      <c r="O33" s="385">
        <f t="shared" si="31"/>
        <v>100</v>
      </c>
      <c r="P33" s="385">
        <f t="shared" si="32"/>
        <v>100</v>
      </c>
      <c r="Q33" s="385">
        <f t="shared" si="33"/>
        <v>93.548387096774192</v>
      </c>
      <c r="R33" s="385">
        <v>100</v>
      </c>
      <c r="S33" s="385">
        <v>86</v>
      </c>
      <c r="T33" s="353"/>
      <c r="U33" s="274">
        <f>U32/U31%</f>
        <v>100</v>
      </c>
      <c r="V33" s="274">
        <f t="shared" ref="V33:AV33" si="34">V32/V31%</f>
        <v>100.00000000000001</v>
      </c>
      <c r="W33" s="274">
        <f t="shared" si="34"/>
        <v>100.00000000000001</v>
      </c>
      <c r="X33" s="274">
        <f t="shared" si="34"/>
        <v>99.999999999999986</v>
      </c>
      <c r="Y33" s="274">
        <f t="shared" si="34"/>
        <v>100</v>
      </c>
      <c r="Z33" s="274">
        <f t="shared" si="34"/>
        <v>100</v>
      </c>
      <c r="AA33" s="274">
        <f t="shared" si="34"/>
        <v>100</v>
      </c>
      <c r="AB33" s="274">
        <f t="shared" si="34"/>
        <v>100</v>
      </c>
      <c r="AC33" s="274">
        <f t="shared" si="34"/>
        <v>100</v>
      </c>
      <c r="AD33" s="274">
        <f t="shared" si="34"/>
        <v>100</v>
      </c>
      <c r="AE33" s="274">
        <f t="shared" si="34"/>
        <v>100</v>
      </c>
      <c r="AF33" s="274">
        <f t="shared" si="34"/>
        <v>100</v>
      </c>
      <c r="AG33" s="274">
        <f t="shared" si="34"/>
        <v>100</v>
      </c>
      <c r="AH33" s="274">
        <f t="shared" si="34"/>
        <v>100</v>
      </c>
      <c r="AI33" s="274">
        <f t="shared" si="34"/>
        <v>100</v>
      </c>
      <c r="AJ33" s="274">
        <f t="shared" si="34"/>
        <v>100</v>
      </c>
      <c r="AK33" s="274">
        <f t="shared" si="34"/>
        <v>100</v>
      </c>
      <c r="AL33" s="274">
        <f t="shared" si="34"/>
        <v>99.999999999999986</v>
      </c>
      <c r="AM33" s="274">
        <f t="shared" si="34"/>
        <v>99.999999999999986</v>
      </c>
      <c r="AN33" s="274">
        <f t="shared" si="34"/>
        <v>100</v>
      </c>
      <c r="AO33" s="274">
        <f t="shared" si="34"/>
        <v>93.939393939393938</v>
      </c>
      <c r="AP33" s="274">
        <f t="shared" si="34"/>
        <v>96.875</v>
      </c>
      <c r="AQ33" s="274">
        <f t="shared" si="34"/>
        <v>96.875</v>
      </c>
      <c r="AR33" s="274">
        <f t="shared" si="34"/>
        <v>93.548387096774192</v>
      </c>
      <c r="AS33" s="274">
        <f t="shared" si="34"/>
        <v>90.909090909090907</v>
      </c>
      <c r="AT33" s="274">
        <f t="shared" si="34"/>
        <v>90.909090909090907</v>
      </c>
      <c r="AU33" s="274">
        <f t="shared" si="34"/>
        <v>90.909090909090907</v>
      </c>
      <c r="AV33" s="274">
        <f t="shared" si="34"/>
        <v>81.25</v>
      </c>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75"/>
    </row>
    <row r="34" spans="1:70" s="287" customFormat="1" ht="39.75" hidden="1" customHeight="1">
      <c r="A34" s="279">
        <v>6</v>
      </c>
      <c r="B34" s="285" t="s">
        <v>511</v>
      </c>
      <c r="C34" s="279" t="s">
        <v>28</v>
      </c>
      <c r="D34" s="280">
        <v>255</v>
      </c>
      <c r="E34" s="281">
        <v>265</v>
      </c>
      <c r="F34" s="280">
        <f t="shared" ref="F34:F35" si="35">W34+AA34+AE34+AI34+AM34+AQ34+AU34</f>
        <v>251</v>
      </c>
      <c r="G34" s="280">
        <f t="shared" ref="G34:G35" si="36">X34+AB34+AF34+AJ34+AN34+AR34+AV34</f>
        <v>249</v>
      </c>
      <c r="H34" s="282">
        <f>SUM(I34:M34)</f>
        <v>159</v>
      </c>
      <c r="I34" s="383">
        <v>32</v>
      </c>
      <c r="J34" s="383">
        <f t="shared" si="27"/>
        <v>34</v>
      </c>
      <c r="K34" s="383">
        <f t="shared" si="28"/>
        <v>55</v>
      </c>
      <c r="L34" s="383">
        <f t="shared" si="29"/>
        <v>24</v>
      </c>
      <c r="M34" s="383">
        <f t="shared" si="30"/>
        <v>14</v>
      </c>
      <c r="N34" s="280">
        <f t="shared" ref="N34:N45" si="37">+O34+P34+Q34+R34+S34</f>
        <v>173</v>
      </c>
      <c r="O34" s="383">
        <f t="shared" si="31"/>
        <v>63</v>
      </c>
      <c r="P34" s="383">
        <f t="shared" si="32"/>
        <v>30</v>
      </c>
      <c r="Q34" s="383">
        <f t="shared" si="33"/>
        <v>29</v>
      </c>
      <c r="R34" s="383">
        <v>22</v>
      </c>
      <c r="S34" s="383">
        <v>29</v>
      </c>
      <c r="T34" s="281"/>
      <c r="U34" s="286">
        <v>58</v>
      </c>
      <c r="V34" s="286">
        <v>56</v>
      </c>
      <c r="W34" s="286">
        <v>56</v>
      </c>
      <c r="X34" s="286">
        <v>55</v>
      </c>
      <c r="Y34" s="286">
        <v>67</v>
      </c>
      <c r="Z34" s="286">
        <v>64</v>
      </c>
      <c r="AA34" s="286">
        <v>64</v>
      </c>
      <c r="AB34" s="286">
        <v>63</v>
      </c>
      <c r="AC34" s="286">
        <v>31</v>
      </c>
      <c r="AD34" s="286">
        <v>30</v>
      </c>
      <c r="AE34" s="286">
        <v>30</v>
      </c>
      <c r="AF34" s="286">
        <v>30</v>
      </c>
      <c r="AG34" s="286">
        <v>16</v>
      </c>
      <c r="AH34" s="286">
        <v>14</v>
      </c>
      <c r="AI34" s="286">
        <v>14</v>
      </c>
      <c r="AJ34" s="286">
        <v>14</v>
      </c>
      <c r="AK34" s="286">
        <v>27</v>
      </c>
      <c r="AL34" s="286">
        <v>24</v>
      </c>
      <c r="AM34" s="286">
        <v>24</v>
      </c>
      <c r="AN34" s="286">
        <v>24</v>
      </c>
      <c r="AO34" s="286">
        <v>31</v>
      </c>
      <c r="AP34" s="286">
        <v>29</v>
      </c>
      <c r="AQ34" s="286">
        <v>29</v>
      </c>
      <c r="AR34" s="286">
        <v>29</v>
      </c>
      <c r="AS34" s="286">
        <v>35</v>
      </c>
      <c r="AT34" s="286">
        <v>34</v>
      </c>
      <c r="AU34" s="286">
        <v>34</v>
      </c>
      <c r="AV34" s="286">
        <v>34</v>
      </c>
    </row>
    <row r="35" spans="1:70" s="19" customFormat="1" ht="36.75" hidden="1" customHeight="1">
      <c r="A35" s="279">
        <v>7</v>
      </c>
      <c r="B35" s="284" t="s">
        <v>513</v>
      </c>
      <c r="C35" s="279" t="s">
        <v>28</v>
      </c>
      <c r="D35" s="280">
        <v>246</v>
      </c>
      <c r="E35" s="281">
        <v>252</v>
      </c>
      <c r="F35" s="280">
        <f t="shared" si="35"/>
        <v>244</v>
      </c>
      <c r="G35" s="280">
        <f t="shared" si="36"/>
        <v>245</v>
      </c>
      <c r="H35" s="282">
        <f>SUM(I35:M35)</f>
        <v>159</v>
      </c>
      <c r="I35" s="383">
        <v>32</v>
      </c>
      <c r="J35" s="383">
        <f t="shared" si="27"/>
        <v>34</v>
      </c>
      <c r="K35" s="383">
        <f t="shared" si="28"/>
        <v>55</v>
      </c>
      <c r="L35" s="383">
        <f t="shared" si="29"/>
        <v>24</v>
      </c>
      <c r="M35" s="383">
        <f t="shared" si="30"/>
        <v>14</v>
      </c>
      <c r="N35" s="280">
        <f t="shared" si="37"/>
        <v>165</v>
      </c>
      <c r="O35" s="383">
        <f t="shared" si="31"/>
        <v>61</v>
      </c>
      <c r="P35" s="383">
        <f t="shared" si="32"/>
        <v>29</v>
      </c>
      <c r="Q35" s="383">
        <f t="shared" si="33"/>
        <v>28</v>
      </c>
      <c r="R35" s="383">
        <v>22</v>
      </c>
      <c r="S35" s="383">
        <v>25</v>
      </c>
      <c r="T35" s="281"/>
      <c r="U35" s="17">
        <v>58</v>
      </c>
      <c r="V35" s="17">
        <v>55</v>
      </c>
      <c r="W35" s="17">
        <v>55</v>
      </c>
      <c r="X35" s="17">
        <v>55</v>
      </c>
      <c r="Y35" s="17">
        <v>62</v>
      </c>
      <c r="Z35" s="17">
        <v>60</v>
      </c>
      <c r="AA35" s="17">
        <v>60</v>
      </c>
      <c r="AB35" s="17">
        <v>61</v>
      </c>
      <c r="AC35" s="17">
        <v>30</v>
      </c>
      <c r="AD35" s="17">
        <v>29</v>
      </c>
      <c r="AE35" s="17">
        <v>29</v>
      </c>
      <c r="AF35" s="17">
        <v>29</v>
      </c>
      <c r="AG35" s="17">
        <v>15</v>
      </c>
      <c r="AH35" s="17">
        <v>14</v>
      </c>
      <c r="AI35" s="17">
        <v>14</v>
      </c>
      <c r="AJ35" s="17">
        <v>14</v>
      </c>
      <c r="AK35" s="17">
        <v>24</v>
      </c>
      <c r="AL35" s="17">
        <v>24</v>
      </c>
      <c r="AM35" s="17">
        <v>24</v>
      </c>
      <c r="AN35" s="17">
        <v>24</v>
      </c>
      <c r="AO35" s="17">
        <v>29</v>
      </c>
      <c r="AP35" s="17">
        <v>28</v>
      </c>
      <c r="AQ35" s="17">
        <v>28</v>
      </c>
      <c r="AR35" s="17">
        <v>28</v>
      </c>
      <c r="AS35" s="17">
        <v>34</v>
      </c>
      <c r="AT35" s="17">
        <v>34</v>
      </c>
      <c r="AU35" s="17">
        <v>34</v>
      </c>
      <c r="AV35" s="17">
        <v>34</v>
      </c>
      <c r="AW35" s="18"/>
      <c r="AX35" s="18"/>
      <c r="AY35" s="18"/>
      <c r="AZ35" s="18"/>
      <c r="BA35" s="18"/>
      <c r="BB35" s="18"/>
      <c r="BC35" s="18"/>
      <c r="BD35" s="18"/>
      <c r="BE35" s="18"/>
      <c r="BF35" s="18"/>
      <c r="BG35" s="18"/>
      <c r="BH35" s="18"/>
      <c r="BI35" s="18"/>
      <c r="BJ35" s="18"/>
      <c r="BK35" s="18"/>
      <c r="BL35" s="18"/>
      <c r="BM35" s="18"/>
      <c r="BN35" s="18"/>
      <c r="BO35" s="18"/>
      <c r="BP35" s="18"/>
      <c r="BQ35" s="18"/>
      <c r="BR35" s="18"/>
    </row>
    <row r="36" spans="1:70" s="276" customFormat="1" ht="36.75" hidden="1" customHeight="1">
      <c r="A36" s="350">
        <v>5</v>
      </c>
      <c r="B36" s="351" t="s">
        <v>514</v>
      </c>
      <c r="C36" s="350" t="s">
        <v>22</v>
      </c>
      <c r="D36" s="353">
        <v>96.5</v>
      </c>
      <c r="E36" s="353">
        <v>95.094339622641996</v>
      </c>
      <c r="F36" s="356">
        <f>F35/F34%</f>
        <v>97.211155378486069</v>
      </c>
      <c r="G36" s="356">
        <f>G35/G34%</f>
        <v>98.393574297188749</v>
      </c>
      <c r="H36" s="357">
        <f>+H35/H34%</f>
        <v>100</v>
      </c>
      <c r="I36" s="386">
        <f>+I35/I34%</f>
        <v>100</v>
      </c>
      <c r="J36" s="386">
        <f t="shared" si="27"/>
        <v>99.999999999999986</v>
      </c>
      <c r="K36" s="386">
        <f t="shared" si="28"/>
        <v>99.999999999999986</v>
      </c>
      <c r="L36" s="386">
        <f t="shared" si="29"/>
        <v>100</v>
      </c>
      <c r="M36" s="386">
        <f t="shared" si="30"/>
        <v>99.999999999999986</v>
      </c>
      <c r="N36" s="356">
        <f t="shared" si="37"/>
        <v>476.24378762999453</v>
      </c>
      <c r="O36" s="386">
        <f t="shared" si="31"/>
        <v>96.825396825396822</v>
      </c>
      <c r="P36" s="386">
        <f t="shared" si="32"/>
        <v>96.666666666666671</v>
      </c>
      <c r="Q36" s="386">
        <f t="shared" si="33"/>
        <v>96.551724137931046</v>
      </c>
      <c r="R36" s="386">
        <v>100</v>
      </c>
      <c r="S36" s="386">
        <v>86.2</v>
      </c>
      <c r="T36" s="353"/>
      <c r="U36" s="274">
        <f>U35/U34%</f>
        <v>100</v>
      </c>
      <c r="V36" s="274">
        <f t="shared" ref="V36:AV36" si="38">V35/V34%</f>
        <v>98.214285714285708</v>
      </c>
      <c r="W36" s="274">
        <f t="shared" si="38"/>
        <v>98.214285714285708</v>
      </c>
      <c r="X36" s="274">
        <f t="shared" si="38"/>
        <v>99.999999999999986</v>
      </c>
      <c r="Y36" s="274">
        <f t="shared" si="38"/>
        <v>92.537313432835816</v>
      </c>
      <c r="Z36" s="274">
        <f t="shared" si="38"/>
        <v>93.75</v>
      </c>
      <c r="AA36" s="274">
        <f t="shared" si="38"/>
        <v>93.75</v>
      </c>
      <c r="AB36" s="274">
        <f t="shared" si="38"/>
        <v>96.825396825396822</v>
      </c>
      <c r="AC36" s="274">
        <f t="shared" si="38"/>
        <v>96.774193548387103</v>
      </c>
      <c r="AD36" s="274">
        <f t="shared" si="38"/>
        <v>96.666666666666671</v>
      </c>
      <c r="AE36" s="274">
        <f t="shared" si="38"/>
        <v>96.666666666666671</v>
      </c>
      <c r="AF36" s="274">
        <f t="shared" si="38"/>
        <v>96.666666666666671</v>
      </c>
      <c r="AG36" s="274">
        <f t="shared" si="38"/>
        <v>93.75</v>
      </c>
      <c r="AH36" s="274">
        <f t="shared" si="38"/>
        <v>99.999999999999986</v>
      </c>
      <c r="AI36" s="274">
        <f t="shared" si="38"/>
        <v>99.999999999999986</v>
      </c>
      <c r="AJ36" s="274">
        <f t="shared" si="38"/>
        <v>99.999999999999986</v>
      </c>
      <c r="AK36" s="274">
        <f t="shared" si="38"/>
        <v>88.888888888888886</v>
      </c>
      <c r="AL36" s="274">
        <f t="shared" si="38"/>
        <v>100</v>
      </c>
      <c r="AM36" s="274">
        <f t="shared" si="38"/>
        <v>100</v>
      </c>
      <c r="AN36" s="274">
        <f t="shared" si="38"/>
        <v>100</v>
      </c>
      <c r="AO36" s="274">
        <f t="shared" si="38"/>
        <v>93.548387096774192</v>
      </c>
      <c r="AP36" s="274">
        <f t="shared" si="38"/>
        <v>96.551724137931046</v>
      </c>
      <c r="AQ36" s="274">
        <f t="shared" si="38"/>
        <v>96.551724137931046</v>
      </c>
      <c r="AR36" s="274">
        <f t="shared" si="38"/>
        <v>96.551724137931046</v>
      </c>
      <c r="AS36" s="274">
        <f t="shared" si="38"/>
        <v>97.142857142857153</v>
      </c>
      <c r="AT36" s="274">
        <f t="shared" si="38"/>
        <v>99.999999999999986</v>
      </c>
      <c r="AU36" s="274">
        <f t="shared" si="38"/>
        <v>99.999999999999986</v>
      </c>
      <c r="AV36" s="274">
        <f t="shared" si="38"/>
        <v>99.999999999999986</v>
      </c>
      <c r="AW36" s="275"/>
      <c r="AX36" s="275"/>
      <c r="AY36" s="275"/>
      <c r="AZ36" s="275"/>
      <c r="BA36" s="275"/>
      <c r="BB36" s="275"/>
      <c r="BC36" s="275"/>
      <c r="BD36" s="275"/>
      <c r="BE36" s="275"/>
      <c r="BF36" s="275"/>
      <c r="BG36" s="275"/>
      <c r="BH36" s="275"/>
      <c r="BI36" s="275"/>
      <c r="BJ36" s="275"/>
      <c r="BK36" s="275"/>
      <c r="BL36" s="275"/>
      <c r="BM36" s="275"/>
      <c r="BN36" s="275"/>
      <c r="BO36" s="275"/>
      <c r="BP36" s="275"/>
      <c r="BQ36" s="275"/>
      <c r="BR36" s="275"/>
    </row>
    <row r="37" spans="1:70" s="273" customFormat="1" ht="36.75" hidden="1" customHeight="1">
      <c r="A37" s="279">
        <v>9</v>
      </c>
      <c r="B37" s="285" t="s">
        <v>515</v>
      </c>
      <c r="C37" s="279" t="s">
        <v>28</v>
      </c>
      <c r="D37" s="280">
        <v>183</v>
      </c>
      <c r="E37" s="281">
        <v>206</v>
      </c>
      <c r="F37" s="280">
        <f t="shared" ref="F37:F38" si="39">W37+AA37+AE37+AI37+AM37+AQ37+AU37</f>
        <v>187</v>
      </c>
      <c r="G37" s="280">
        <f t="shared" ref="G37:G38" si="40">X37+AB37+AF37+AJ37+AN37+AR37+AV37</f>
        <v>209</v>
      </c>
      <c r="H37" s="282">
        <f>SUM(I37:M37)</f>
        <v>132</v>
      </c>
      <c r="I37" s="383">
        <v>21</v>
      </c>
      <c r="J37" s="383">
        <f t="shared" si="27"/>
        <v>31</v>
      </c>
      <c r="K37" s="383">
        <f t="shared" si="28"/>
        <v>46</v>
      </c>
      <c r="L37" s="383">
        <f t="shared" si="29"/>
        <v>23</v>
      </c>
      <c r="M37" s="383">
        <f t="shared" si="30"/>
        <v>11</v>
      </c>
      <c r="N37" s="280">
        <f t="shared" si="37"/>
        <v>131</v>
      </c>
      <c r="O37" s="383">
        <f t="shared" si="31"/>
        <v>44</v>
      </c>
      <c r="P37" s="383">
        <f t="shared" si="32"/>
        <v>30</v>
      </c>
      <c r="Q37" s="383">
        <f t="shared" si="33"/>
        <v>24</v>
      </c>
      <c r="R37" s="383">
        <v>16</v>
      </c>
      <c r="S37" s="383">
        <v>17</v>
      </c>
      <c r="T37" s="281"/>
      <c r="U37" s="271">
        <v>45</v>
      </c>
      <c r="V37" s="271">
        <v>42</v>
      </c>
      <c r="W37" s="271">
        <v>42</v>
      </c>
      <c r="X37" s="271">
        <v>46</v>
      </c>
      <c r="Y37" s="271">
        <v>43</v>
      </c>
      <c r="Z37" s="271">
        <v>40</v>
      </c>
      <c r="AA37" s="271">
        <v>40</v>
      </c>
      <c r="AB37" s="271">
        <v>44</v>
      </c>
      <c r="AC37" s="271">
        <v>29</v>
      </c>
      <c r="AD37" s="271">
        <v>25</v>
      </c>
      <c r="AE37" s="271">
        <v>25</v>
      </c>
      <c r="AF37" s="271">
        <v>30</v>
      </c>
      <c r="AG37" s="271">
        <v>11</v>
      </c>
      <c r="AH37" s="271">
        <v>11</v>
      </c>
      <c r="AI37" s="271">
        <v>11</v>
      </c>
      <c r="AJ37" s="271">
        <v>11</v>
      </c>
      <c r="AK37" s="271">
        <v>23</v>
      </c>
      <c r="AL37" s="271">
        <v>20</v>
      </c>
      <c r="AM37" s="271">
        <v>20</v>
      </c>
      <c r="AN37" s="271">
        <v>23</v>
      </c>
      <c r="AO37" s="271">
        <v>24</v>
      </c>
      <c r="AP37" s="271">
        <v>22</v>
      </c>
      <c r="AQ37" s="271">
        <v>22</v>
      </c>
      <c r="AR37" s="271">
        <v>24</v>
      </c>
      <c r="AS37" s="271">
        <v>31</v>
      </c>
      <c r="AT37" s="271">
        <v>27</v>
      </c>
      <c r="AU37" s="271">
        <v>27</v>
      </c>
      <c r="AV37" s="271">
        <v>31</v>
      </c>
      <c r="AW37" s="272"/>
      <c r="AX37" s="272"/>
      <c r="AY37" s="272"/>
      <c r="AZ37" s="272"/>
      <c r="BA37" s="272"/>
      <c r="BB37" s="272"/>
      <c r="BC37" s="272"/>
      <c r="BD37" s="272"/>
      <c r="BE37" s="272"/>
      <c r="BF37" s="272"/>
      <c r="BG37" s="272"/>
      <c r="BH37" s="272"/>
      <c r="BI37" s="272"/>
      <c r="BJ37" s="272"/>
      <c r="BK37" s="272"/>
      <c r="BL37" s="272"/>
      <c r="BM37" s="272"/>
      <c r="BN37" s="272"/>
      <c r="BO37" s="272"/>
      <c r="BP37" s="272"/>
      <c r="BQ37" s="272"/>
      <c r="BR37" s="272"/>
    </row>
    <row r="38" spans="1:70" s="273" customFormat="1" ht="45.75" hidden="1" customHeight="1">
      <c r="A38" s="279">
        <v>10</v>
      </c>
      <c r="B38" s="284" t="s">
        <v>516</v>
      </c>
      <c r="C38" s="279" t="s">
        <v>28</v>
      </c>
      <c r="D38" s="280">
        <v>180</v>
      </c>
      <c r="E38" s="281">
        <v>203</v>
      </c>
      <c r="F38" s="280">
        <f t="shared" si="39"/>
        <v>182</v>
      </c>
      <c r="G38" s="280">
        <f t="shared" si="40"/>
        <v>207</v>
      </c>
      <c r="H38" s="282">
        <f>SUM(I38:M38)</f>
        <v>130</v>
      </c>
      <c r="I38" s="383">
        <v>21</v>
      </c>
      <c r="J38" s="383">
        <f t="shared" si="27"/>
        <v>31</v>
      </c>
      <c r="K38" s="383">
        <f t="shared" si="28"/>
        <v>44</v>
      </c>
      <c r="L38" s="383">
        <f t="shared" si="29"/>
        <v>23</v>
      </c>
      <c r="M38" s="383">
        <f t="shared" si="30"/>
        <v>11</v>
      </c>
      <c r="N38" s="280">
        <f t="shared" si="37"/>
        <v>131</v>
      </c>
      <c r="O38" s="383">
        <f t="shared" si="31"/>
        <v>44</v>
      </c>
      <c r="P38" s="383">
        <f t="shared" si="32"/>
        <v>30</v>
      </c>
      <c r="Q38" s="383">
        <f t="shared" si="33"/>
        <v>24</v>
      </c>
      <c r="R38" s="383">
        <v>16</v>
      </c>
      <c r="S38" s="383">
        <v>17</v>
      </c>
      <c r="T38" s="281"/>
      <c r="U38" s="271">
        <v>44</v>
      </c>
      <c r="V38" s="271">
        <v>40</v>
      </c>
      <c r="W38" s="271">
        <v>40</v>
      </c>
      <c r="X38" s="271">
        <v>44</v>
      </c>
      <c r="Y38" s="271">
        <v>42</v>
      </c>
      <c r="Z38" s="271">
        <v>40</v>
      </c>
      <c r="AA38" s="271">
        <v>40</v>
      </c>
      <c r="AB38" s="271">
        <v>44</v>
      </c>
      <c r="AC38" s="271">
        <v>28</v>
      </c>
      <c r="AD38" s="271">
        <v>24</v>
      </c>
      <c r="AE38" s="271">
        <v>24</v>
      </c>
      <c r="AF38" s="271">
        <v>30</v>
      </c>
      <c r="AG38" s="271">
        <v>11</v>
      </c>
      <c r="AH38" s="271">
        <v>11</v>
      </c>
      <c r="AI38" s="271">
        <v>11</v>
      </c>
      <c r="AJ38" s="271">
        <v>11</v>
      </c>
      <c r="AK38" s="271">
        <v>23</v>
      </c>
      <c r="AL38" s="271">
        <v>20</v>
      </c>
      <c r="AM38" s="271">
        <v>20</v>
      </c>
      <c r="AN38" s="271">
        <v>23</v>
      </c>
      <c r="AO38" s="271">
        <v>24</v>
      </c>
      <c r="AP38" s="271">
        <v>21</v>
      </c>
      <c r="AQ38" s="271">
        <v>21</v>
      </c>
      <c r="AR38" s="271">
        <v>24</v>
      </c>
      <c r="AS38" s="271">
        <v>31</v>
      </c>
      <c r="AT38" s="271">
        <v>26</v>
      </c>
      <c r="AU38" s="271">
        <v>26</v>
      </c>
      <c r="AV38" s="271">
        <v>31</v>
      </c>
      <c r="AW38" s="272"/>
      <c r="AX38" s="272"/>
      <c r="AY38" s="272"/>
      <c r="AZ38" s="272"/>
      <c r="BA38" s="272"/>
      <c r="BB38" s="272"/>
      <c r="BC38" s="272"/>
      <c r="BD38" s="272"/>
      <c r="BE38" s="272"/>
      <c r="BF38" s="272"/>
      <c r="BG38" s="272"/>
      <c r="BH38" s="272"/>
      <c r="BI38" s="272"/>
      <c r="BJ38" s="272"/>
      <c r="BK38" s="272"/>
      <c r="BL38" s="272"/>
      <c r="BM38" s="272"/>
      <c r="BN38" s="272"/>
      <c r="BO38" s="272"/>
      <c r="BP38" s="272"/>
      <c r="BQ38" s="272"/>
      <c r="BR38" s="272"/>
    </row>
    <row r="39" spans="1:70" s="278" customFormat="1" ht="43.5" hidden="1" customHeight="1">
      <c r="A39" s="350">
        <v>6</v>
      </c>
      <c r="B39" s="358" t="s">
        <v>517</v>
      </c>
      <c r="C39" s="350" t="s">
        <v>22</v>
      </c>
      <c r="D39" s="352">
        <v>98.4</v>
      </c>
      <c r="E39" s="353">
        <v>98.543689320387998</v>
      </c>
      <c r="F39" s="354">
        <f>F38/F37%</f>
        <v>97.326203208556137</v>
      </c>
      <c r="G39" s="354">
        <f>G38/G37%</f>
        <v>99.043062200956939</v>
      </c>
      <c r="H39" s="355">
        <f>H38/H37%</f>
        <v>98.484848484848484</v>
      </c>
      <c r="I39" s="385">
        <f>I38/I37%</f>
        <v>100</v>
      </c>
      <c r="J39" s="385">
        <f t="shared" si="27"/>
        <v>100</v>
      </c>
      <c r="K39" s="385">
        <f t="shared" si="28"/>
        <v>95.65217391304347</v>
      </c>
      <c r="L39" s="385">
        <f t="shared" si="29"/>
        <v>100</v>
      </c>
      <c r="M39" s="385">
        <f t="shared" si="30"/>
        <v>100</v>
      </c>
      <c r="N39" s="354">
        <f>N38/N37%</f>
        <v>100</v>
      </c>
      <c r="O39" s="385">
        <f t="shared" si="31"/>
        <v>100</v>
      </c>
      <c r="P39" s="385">
        <f t="shared" si="32"/>
        <v>100</v>
      </c>
      <c r="Q39" s="385">
        <f t="shared" si="33"/>
        <v>100</v>
      </c>
      <c r="R39" s="385">
        <v>100</v>
      </c>
      <c r="S39" s="385">
        <v>100</v>
      </c>
      <c r="T39" s="353"/>
      <c r="U39" s="359">
        <f>U38/U37%</f>
        <v>97.777777777777771</v>
      </c>
      <c r="V39" s="359">
        <f t="shared" ref="V39:AV39" si="41">V38/V37%</f>
        <v>95.238095238095241</v>
      </c>
      <c r="W39" s="359">
        <f t="shared" si="41"/>
        <v>95.238095238095241</v>
      </c>
      <c r="X39" s="359">
        <f t="shared" si="41"/>
        <v>95.65217391304347</v>
      </c>
      <c r="Y39" s="359">
        <f t="shared" si="41"/>
        <v>97.674418604651166</v>
      </c>
      <c r="Z39" s="359">
        <f t="shared" si="41"/>
        <v>100</v>
      </c>
      <c r="AA39" s="359">
        <f t="shared" si="41"/>
        <v>100</v>
      </c>
      <c r="AB39" s="359">
        <f t="shared" si="41"/>
        <v>100</v>
      </c>
      <c r="AC39" s="359">
        <f t="shared" si="41"/>
        <v>96.551724137931046</v>
      </c>
      <c r="AD39" s="359">
        <f t="shared" si="41"/>
        <v>96</v>
      </c>
      <c r="AE39" s="359">
        <f t="shared" si="41"/>
        <v>96</v>
      </c>
      <c r="AF39" s="359">
        <f t="shared" si="41"/>
        <v>100</v>
      </c>
      <c r="AG39" s="359">
        <f t="shared" si="41"/>
        <v>100</v>
      </c>
      <c r="AH39" s="359">
        <f t="shared" si="41"/>
        <v>100</v>
      </c>
      <c r="AI39" s="359">
        <f t="shared" si="41"/>
        <v>100</v>
      </c>
      <c r="AJ39" s="359">
        <f t="shared" si="41"/>
        <v>100</v>
      </c>
      <c r="AK39" s="359">
        <f t="shared" si="41"/>
        <v>100</v>
      </c>
      <c r="AL39" s="359">
        <f t="shared" si="41"/>
        <v>100</v>
      </c>
      <c r="AM39" s="359">
        <f t="shared" si="41"/>
        <v>100</v>
      </c>
      <c r="AN39" s="359">
        <f t="shared" si="41"/>
        <v>100</v>
      </c>
      <c r="AO39" s="359">
        <f t="shared" si="41"/>
        <v>100</v>
      </c>
      <c r="AP39" s="359">
        <f t="shared" si="41"/>
        <v>95.454545454545453</v>
      </c>
      <c r="AQ39" s="359">
        <f t="shared" si="41"/>
        <v>95.454545454545453</v>
      </c>
      <c r="AR39" s="359">
        <f t="shared" si="41"/>
        <v>100</v>
      </c>
      <c r="AS39" s="359">
        <f t="shared" si="41"/>
        <v>100</v>
      </c>
      <c r="AT39" s="359">
        <f t="shared" si="41"/>
        <v>96.296296296296291</v>
      </c>
      <c r="AU39" s="359">
        <f t="shared" si="41"/>
        <v>96.296296296296291</v>
      </c>
      <c r="AV39" s="359">
        <f t="shared" si="41"/>
        <v>100</v>
      </c>
      <c r="AW39" s="277"/>
      <c r="AX39" s="277"/>
      <c r="AY39" s="277"/>
      <c r="AZ39" s="277"/>
      <c r="BA39" s="277"/>
      <c r="BB39" s="277"/>
      <c r="BC39" s="277"/>
      <c r="BD39" s="277"/>
      <c r="BE39" s="277"/>
      <c r="BF39" s="277"/>
      <c r="BG39" s="277"/>
      <c r="BH39" s="277"/>
      <c r="BI39" s="277"/>
      <c r="BJ39" s="277"/>
      <c r="BK39" s="277"/>
      <c r="BL39" s="277"/>
      <c r="BM39" s="277"/>
      <c r="BN39" s="277"/>
      <c r="BO39" s="277"/>
      <c r="BP39" s="277"/>
      <c r="BQ39" s="277"/>
      <c r="BR39" s="277"/>
    </row>
    <row r="40" spans="1:70" s="123" customFormat="1" ht="39" customHeight="1">
      <c r="A40" s="46" t="s">
        <v>518</v>
      </c>
      <c r="B40" s="573" t="s">
        <v>691</v>
      </c>
      <c r="C40" s="46"/>
      <c r="D40" s="131"/>
      <c r="E40" s="367"/>
      <c r="F40" s="346"/>
      <c r="G40" s="346"/>
      <c r="H40" s="346"/>
      <c r="I40" s="387"/>
      <c r="J40" s="387"/>
      <c r="K40" s="387"/>
      <c r="L40" s="387"/>
      <c r="M40" s="387"/>
      <c r="N40" s="360"/>
      <c r="O40" s="387"/>
      <c r="P40" s="387"/>
      <c r="Q40" s="387"/>
      <c r="R40" s="387"/>
      <c r="S40" s="387"/>
      <c r="T40" s="367"/>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5"/>
      <c r="AX40" s="5"/>
      <c r="AY40" s="5"/>
      <c r="AZ40" s="5"/>
      <c r="BA40" s="5"/>
      <c r="BB40" s="5"/>
      <c r="BC40" s="5"/>
      <c r="BD40" s="5"/>
      <c r="BE40" s="5"/>
      <c r="BF40" s="5"/>
      <c r="BG40" s="5"/>
      <c r="BH40" s="5"/>
      <c r="BI40" s="5"/>
      <c r="BJ40" s="5"/>
      <c r="BK40" s="5"/>
      <c r="BL40" s="5"/>
      <c r="BM40" s="5"/>
      <c r="BN40" s="5"/>
      <c r="BO40" s="5"/>
      <c r="BP40" s="5"/>
      <c r="BQ40" s="5"/>
      <c r="BR40" s="5"/>
    </row>
    <row r="41" spans="1:70" s="332" customFormat="1" ht="42.75" customHeight="1">
      <c r="A41" s="329">
        <v>1</v>
      </c>
      <c r="B41" s="333" t="s">
        <v>337</v>
      </c>
      <c r="C41" s="329" t="s">
        <v>338</v>
      </c>
      <c r="D41" s="334">
        <v>28</v>
      </c>
      <c r="E41" s="270">
        <v>28</v>
      </c>
      <c r="F41" s="270">
        <v>28</v>
      </c>
      <c r="G41" s="270">
        <v>28</v>
      </c>
      <c r="H41" s="119">
        <f>I41+J41+K41+L41+M41</f>
        <v>18</v>
      </c>
      <c r="I41" s="377">
        <f>+I42+I43+I45</f>
        <v>3</v>
      </c>
      <c r="J41" s="378">
        <f t="shared" si="27"/>
        <v>4</v>
      </c>
      <c r="K41" s="378">
        <f t="shared" si="28"/>
        <v>5</v>
      </c>
      <c r="L41" s="378">
        <f t="shared" si="29"/>
        <v>3</v>
      </c>
      <c r="M41" s="378">
        <f t="shared" si="30"/>
        <v>3</v>
      </c>
      <c r="N41" s="269">
        <f t="shared" si="37"/>
        <v>18</v>
      </c>
      <c r="O41" s="378">
        <f t="shared" si="31"/>
        <v>6</v>
      </c>
      <c r="P41" s="378">
        <f t="shared" si="32"/>
        <v>4</v>
      </c>
      <c r="Q41" s="378">
        <f t="shared" si="33"/>
        <v>3</v>
      </c>
      <c r="R41" s="377">
        <f>+R42+R43+R44+R45</f>
        <v>2</v>
      </c>
      <c r="S41" s="377">
        <f>+S42+S43+S44+S45</f>
        <v>3</v>
      </c>
      <c r="T41" s="270"/>
      <c r="U41" s="331">
        <v>5</v>
      </c>
      <c r="V41" s="331">
        <v>5</v>
      </c>
      <c r="W41" s="331">
        <v>5</v>
      </c>
      <c r="X41" s="331">
        <v>5</v>
      </c>
      <c r="Y41" s="331">
        <v>6</v>
      </c>
      <c r="Z41" s="331">
        <v>6</v>
      </c>
      <c r="AA41" s="331">
        <v>6</v>
      </c>
      <c r="AB41" s="331">
        <v>6</v>
      </c>
      <c r="AC41" s="331">
        <v>4</v>
      </c>
      <c r="AD41" s="331">
        <v>4</v>
      </c>
      <c r="AE41" s="331">
        <v>4</v>
      </c>
      <c r="AF41" s="331">
        <v>4</v>
      </c>
      <c r="AG41" s="331">
        <v>3</v>
      </c>
      <c r="AH41" s="331">
        <v>3</v>
      </c>
      <c r="AI41" s="331">
        <v>3</v>
      </c>
      <c r="AJ41" s="331">
        <v>3</v>
      </c>
      <c r="AK41" s="331">
        <v>3</v>
      </c>
      <c r="AL41" s="331">
        <v>3</v>
      </c>
      <c r="AM41" s="331">
        <v>3</v>
      </c>
      <c r="AN41" s="331">
        <v>3</v>
      </c>
      <c r="AO41" s="331">
        <v>3</v>
      </c>
      <c r="AP41" s="331">
        <v>3</v>
      </c>
      <c r="AQ41" s="331">
        <v>3</v>
      </c>
      <c r="AR41" s="331">
        <v>3</v>
      </c>
      <c r="AS41" s="331">
        <v>4</v>
      </c>
      <c r="AT41" s="331">
        <v>4</v>
      </c>
      <c r="AU41" s="331">
        <v>4</v>
      </c>
      <c r="AV41" s="331">
        <v>4</v>
      </c>
    </row>
    <row r="42" spans="1:70" ht="42.75" customHeight="1">
      <c r="A42" s="6">
        <v>2</v>
      </c>
      <c r="B42" s="11" t="s">
        <v>520</v>
      </c>
      <c r="C42" s="329" t="s">
        <v>338</v>
      </c>
      <c r="D42" s="8">
        <v>12</v>
      </c>
      <c r="E42" s="20">
        <v>12</v>
      </c>
      <c r="F42" s="8">
        <v>12</v>
      </c>
      <c r="G42" s="8">
        <v>12</v>
      </c>
      <c r="H42" s="119">
        <f>I42+J42+K42+L42+M42</f>
        <v>7</v>
      </c>
      <c r="I42" s="377">
        <v>1</v>
      </c>
      <c r="J42" s="378">
        <f t="shared" si="27"/>
        <v>2</v>
      </c>
      <c r="K42" s="378">
        <f t="shared" si="28"/>
        <v>2</v>
      </c>
      <c r="L42" s="378">
        <f t="shared" si="29"/>
        <v>1</v>
      </c>
      <c r="M42" s="378">
        <f t="shared" si="30"/>
        <v>1</v>
      </c>
      <c r="N42" s="269">
        <f t="shared" si="37"/>
        <v>8</v>
      </c>
      <c r="O42" s="378">
        <f t="shared" si="31"/>
        <v>3</v>
      </c>
      <c r="P42" s="378">
        <f t="shared" si="32"/>
        <v>2</v>
      </c>
      <c r="Q42" s="378">
        <f t="shared" si="33"/>
        <v>1</v>
      </c>
      <c r="R42" s="377">
        <v>1</v>
      </c>
      <c r="S42" s="377">
        <v>1</v>
      </c>
      <c r="T42" s="20"/>
      <c r="U42" s="10">
        <v>2</v>
      </c>
      <c r="V42" s="10">
        <v>2</v>
      </c>
      <c r="W42" s="10">
        <v>2</v>
      </c>
      <c r="X42" s="10">
        <v>2</v>
      </c>
      <c r="Y42" s="10">
        <v>3</v>
      </c>
      <c r="Z42" s="10">
        <v>3</v>
      </c>
      <c r="AA42" s="10">
        <v>3</v>
      </c>
      <c r="AB42" s="10">
        <v>3</v>
      </c>
      <c r="AC42" s="10">
        <v>2</v>
      </c>
      <c r="AD42" s="10">
        <v>2</v>
      </c>
      <c r="AE42" s="10">
        <v>2</v>
      </c>
      <c r="AF42" s="10">
        <v>2</v>
      </c>
      <c r="AG42" s="10">
        <v>1</v>
      </c>
      <c r="AH42" s="10">
        <v>1</v>
      </c>
      <c r="AI42" s="10">
        <v>1</v>
      </c>
      <c r="AJ42" s="10">
        <v>1</v>
      </c>
      <c r="AK42" s="10">
        <v>1</v>
      </c>
      <c r="AL42" s="10">
        <v>1</v>
      </c>
      <c r="AM42" s="10">
        <v>1</v>
      </c>
      <c r="AN42" s="10">
        <v>1</v>
      </c>
      <c r="AO42" s="10">
        <v>1</v>
      </c>
      <c r="AP42" s="10">
        <v>1</v>
      </c>
      <c r="AQ42" s="10">
        <v>1</v>
      </c>
      <c r="AR42" s="10">
        <v>1</v>
      </c>
      <c r="AS42" s="10">
        <v>2</v>
      </c>
      <c r="AT42" s="10">
        <v>2</v>
      </c>
      <c r="AU42" s="10">
        <v>2</v>
      </c>
      <c r="AV42" s="10">
        <v>2</v>
      </c>
    </row>
    <row r="43" spans="1:70" ht="42.75" customHeight="1">
      <c r="A43" s="6">
        <v>3</v>
      </c>
      <c r="B43" s="11" t="s">
        <v>521</v>
      </c>
      <c r="C43" s="329" t="s">
        <v>338</v>
      </c>
      <c r="D43" s="8">
        <v>8</v>
      </c>
      <c r="E43" s="20">
        <v>8</v>
      </c>
      <c r="F43" s="8">
        <v>8</v>
      </c>
      <c r="G43" s="8">
        <v>8</v>
      </c>
      <c r="H43" s="119">
        <f t="shared" ref="H43:H45" si="42">I43+J43+K43+L43+M43</f>
        <v>5</v>
      </c>
      <c r="I43" s="377">
        <v>1</v>
      </c>
      <c r="J43" s="378"/>
      <c r="K43" s="378">
        <f t="shared" si="28"/>
        <v>2</v>
      </c>
      <c r="L43" s="378">
        <f t="shared" si="29"/>
        <v>1</v>
      </c>
      <c r="M43" s="378">
        <f t="shared" si="30"/>
        <v>1</v>
      </c>
      <c r="N43" s="269">
        <f t="shared" si="37"/>
        <v>5</v>
      </c>
      <c r="O43" s="378">
        <f t="shared" si="31"/>
        <v>2</v>
      </c>
      <c r="P43" s="378">
        <f t="shared" si="32"/>
        <v>1</v>
      </c>
      <c r="Q43" s="378">
        <f t="shared" si="33"/>
        <v>1</v>
      </c>
      <c r="R43" s="377"/>
      <c r="S43" s="377">
        <v>1</v>
      </c>
      <c r="T43" s="20"/>
      <c r="U43" s="10">
        <v>2</v>
      </c>
      <c r="V43" s="10">
        <v>2</v>
      </c>
      <c r="W43" s="10">
        <v>2</v>
      </c>
      <c r="X43" s="10">
        <v>2</v>
      </c>
      <c r="Y43" s="10">
        <v>2</v>
      </c>
      <c r="Z43" s="10">
        <v>2</v>
      </c>
      <c r="AA43" s="10">
        <v>2</v>
      </c>
      <c r="AB43" s="10">
        <v>2</v>
      </c>
      <c r="AC43" s="10">
        <v>1</v>
      </c>
      <c r="AD43" s="10">
        <v>1</v>
      </c>
      <c r="AE43" s="10">
        <v>1</v>
      </c>
      <c r="AF43" s="10">
        <v>1</v>
      </c>
      <c r="AG43" s="10">
        <v>1</v>
      </c>
      <c r="AH43" s="10">
        <v>1</v>
      </c>
      <c r="AI43" s="10">
        <v>1</v>
      </c>
      <c r="AJ43" s="10">
        <v>1</v>
      </c>
      <c r="AK43" s="10">
        <v>1</v>
      </c>
      <c r="AL43" s="10">
        <v>1</v>
      </c>
      <c r="AM43" s="10">
        <v>1</v>
      </c>
      <c r="AN43" s="10">
        <v>1</v>
      </c>
      <c r="AO43" s="10">
        <v>1</v>
      </c>
      <c r="AP43" s="10">
        <v>1</v>
      </c>
      <c r="AQ43" s="10">
        <v>1</v>
      </c>
      <c r="AR43" s="10">
        <v>1</v>
      </c>
      <c r="AS43" s="10"/>
      <c r="AT43" s="10"/>
      <c r="AU43" s="10"/>
      <c r="AV43" s="10"/>
    </row>
    <row r="44" spans="1:70" ht="42.75" customHeight="1">
      <c r="A44" s="6">
        <v>4</v>
      </c>
      <c r="B44" s="11" t="s">
        <v>523</v>
      </c>
      <c r="C44" s="329" t="s">
        <v>338</v>
      </c>
      <c r="D44" s="8">
        <v>2</v>
      </c>
      <c r="E44" s="20">
        <v>2</v>
      </c>
      <c r="F44" s="8">
        <v>2</v>
      </c>
      <c r="G44" s="8">
        <v>2</v>
      </c>
      <c r="H44" s="119">
        <f t="shared" si="42"/>
        <v>2</v>
      </c>
      <c r="I44" s="377"/>
      <c r="J44" s="378">
        <f>AV44</f>
        <v>2</v>
      </c>
      <c r="K44" s="378"/>
      <c r="L44" s="378"/>
      <c r="M44" s="378"/>
      <c r="N44" s="269">
        <f t="shared" si="37"/>
        <v>1</v>
      </c>
      <c r="O44" s="378"/>
      <c r="P44" s="378"/>
      <c r="Q44" s="378"/>
      <c r="R44" s="377">
        <v>1</v>
      </c>
      <c r="S44" s="377"/>
      <c r="T44" s="2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v>2</v>
      </c>
      <c r="AT44" s="10">
        <v>2</v>
      </c>
      <c r="AU44" s="10">
        <v>2</v>
      </c>
      <c r="AV44" s="10">
        <v>2</v>
      </c>
    </row>
    <row r="45" spans="1:70" ht="36.75" customHeight="1">
      <c r="A45" s="6">
        <v>5</v>
      </c>
      <c r="B45" s="11" t="s">
        <v>522</v>
      </c>
      <c r="C45" s="329" t="s">
        <v>338</v>
      </c>
      <c r="D45" s="8">
        <v>6</v>
      </c>
      <c r="E45" s="20">
        <v>6</v>
      </c>
      <c r="F45" s="8">
        <v>6</v>
      </c>
      <c r="G45" s="8">
        <v>6</v>
      </c>
      <c r="H45" s="119">
        <f t="shared" si="42"/>
        <v>4</v>
      </c>
      <c r="I45" s="377">
        <v>1</v>
      </c>
      <c r="J45" s="378"/>
      <c r="K45" s="378">
        <f t="shared" ref="K45:K54" si="43">X45</f>
        <v>1</v>
      </c>
      <c r="L45" s="378">
        <f t="shared" ref="L45:L54" si="44">AN45</f>
        <v>1</v>
      </c>
      <c r="M45" s="378">
        <f t="shared" ref="M45:M54" si="45">AJ45</f>
        <v>1</v>
      </c>
      <c r="N45" s="269">
        <f t="shared" si="37"/>
        <v>4</v>
      </c>
      <c r="O45" s="378">
        <f t="shared" ref="O45:O54" si="46">AB45</f>
        <v>1</v>
      </c>
      <c r="P45" s="378">
        <f t="shared" ref="P45:P54" si="47">AF45</f>
        <v>1</v>
      </c>
      <c r="Q45" s="378">
        <f t="shared" ref="Q45:Q54" si="48">AR45</f>
        <v>1</v>
      </c>
      <c r="R45" s="377"/>
      <c r="S45" s="377">
        <v>1</v>
      </c>
      <c r="T45" s="20"/>
      <c r="U45" s="10">
        <v>1</v>
      </c>
      <c r="V45" s="10">
        <v>1</v>
      </c>
      <c r="W45" s="10">
        <v>1</v>
      </c>
      <c r="X45" s="10">
        <v>1</v>
      </c>
      <c r="Y45" s="10">
        <v>1</v>
      </c>
      <c r="Z45" s="10">
        <v>1</v>
      </c>
      <c r="AA45" s="10">
        <v>1</v>
      </c>
      <c r="AB45" s="10">
        <v>1</v>
      </c>
      <c r="AC45" s="10">
        <v>1</v>
      </c>
      <c r="AD45" s="10">
        <v>1</v>
      </c>
      <c r="AE45" s="10">
        <v>1</v>
      </c>
      <c r="AF45" s="10">
        <v>1</v>
      </c>
      <c r="AG45" s="10">
        <v>1</v>
      </c>
      <c r="AH45" s="10">
        <v>1</v>
      </c>
      <c r="AI45" s="10">
        <v>1</v>
      </c>
      <c r="AJ45" s="10">
        <v>1</v>
      </c>
      <c r="AK45" s="10">
        <v>1</v>
      </c>
      <c r="AL45" s="10">
        <v>1</v>
      </c>
      <c r="AM45" s="10">
        <v>1</v>
      </c>
      <c r="AN45" s="10">
        <v>1</v>
      </c>
      <c r="AO45" s="10">
        <v>1</v>
      </c>
      <c r="AP45" s="10">
        <v>1</v>
      </c>
      <c r="AQ45" s="10">
        <v>1</v>
      </c>
      <c r="AR45" s="10">
        <v>1</v>
      </c>
      <c r="AS45" s="10"/>
      <c r="AT45" s="10"/>
      <c r="AU45" s="10"/>
      <c r="AV45" s="10"/>
    </row>
    <row r="46" spans="1:70" s="122" customFormat="1" ht="58.5" customHeight="1">
      <c r="A46" s="118" t="s">
        <v>497</v>
      </c>
      <c r="B46" s="132" t="s">
        <v>692</v>
      </c>
      <c r="C46" s="132"/>
      <c r="D46" s="119">
        <v>22</v>
      </c>
      <c r="E46" s="133">
        <v>28</v>
      </c>
      <c r="F46" s="119">
        <v>28</v>
      </c>
      <c r="G46" s="119">
        <v>28</v>
      </c>
      <c r="H46" s="119"/>
      <c r="I46" s="381"/>
      <c r="J46" s="388"/>
      <c r="K46" s="388"/>
      <c r="L46" s="388"/>
      <c r="M46" s="388"/>
      <c r="N46" s="270"/>
      <c r="O46" s="388"/>
      <c r="P46" s="388"/>
      <c r="Q46" s="388"/>
      <c r="R46" s="381"/>
      <c r="S46" s="381"/>
      <c r="T46" s="133"/>
      <c r="U46" s="121">
        <v>5</v>
      </c>
      <c r="V46" s="121">
        <v>4</v>
      </c>
      <c r="W46" s="121">
        <v>5</v>
      </c>
      <c r="X46" s="121">
        <v>5</v>
      </c>
      <c r="Y46" s="121">
        <v>6</v>
      </c>
      <c r="Z46" s="121">
        <v>6</v>
      </c>
      <c r="AA46" s="121">
        <v>6</v>
      </c>
      <c r="AB46" s="121">
        <v>6</v>
      </c>
      <c r="AC46" s="121">
        <v>4</v>
      </c>
      <c r="AD46" s="121">
        <v>3</v>
      </c>
      <c r="AE46" s="121">
        <v>4</v>
      </c>
      <c r="AF46" s="121">
        <v>4</v>
      </c>
      <c r="AG46" s="121">
        <v>3</v>
      </c>
      <c r="AH46" s="121">
        <v>3</v>
      </c>
      <c r="AI46" s="121">
        <v>3</v>
      </c>
      <c r="AJ46" s="121">
        <v>3</v>
      </c>
      <c r="AK46" s="121">
        <v>3</v>
      </c>
      <c r="AL46" s="121">
        <v>1</v>
      </c>
      <c r="AM46" s="121">
        <v>3</v>
      </c>
      <c r="AN46" s="121">
        <v>3</v>
      </c>
      <c r="AO46" s="121">
        <v>3</v>
      </c>
      <c r="AP46" s="121">
        <v>3</v>
      </c>
      <c r="AQ46" s="121">
        <v>3</v>
      </c>
      <c r="AR46" s="121">
        <v>3</v>
      </c>
      <c r="AS46" s="121">
        <v>4</v>
      </c>
      <c r="AT46" s="121">
        <v>2</v>
      </c>
      <c r="AU46" s="121">
        <v>4</v>
      </c>
      <c r="AV46" s="121">
        <v>4</v>
      </c>
    </row>
    <row r="47" spans="1:70" ht="36.75" customHeight="1">
      <c r="A47" s="6">
        <v>1</v>
      </c>
      <c r="B47" s="11" t="s">
        <v>524</v>
      </c>
      <c r="C47" s="6" t="s">
        <v>338</v>
      </c>
      <c r="D47" s="8">
        <v>22</v>
      </c>
      <c r="E47" s="20">
        <v>28</v>
      </c>
      <c r="F47" s="8">
        <v>28</v>
      </c>
      <c r="G47" s="8">
        <v>28</v>
      </c>
      <c r="H47" s="119">
        <f>+I47+J47+K47+L47+M47</f>
        <v>18</v>
      </c>
      <c r="I47" s="377">
        <v>3</v>
      </c>
      <c r="J47" s="378">
        <f>AV47</f>
        <v>4</v>
      </c>
      <c r="K47" s="378">
        <f t="shared" si="43"/>
        <v>5</v>
      </c>
      <c r="L47" s="378">
        <f t="shared" si="44"/>
        <v>3</v>
      </c>
      <c r="M47" s="378">
        <f t="shared" si="45"/>
        <v>3</v>
      </c>
      <c r="N47" s="270">
        <f>O47+P47+Q47+R47+S47</f>
        <v>17</v>
      </c>
      <c r="O47" s="378">
        <f t="shared" si="46"/>
        <v>6</v>
      </c>
      <c r="P47" s="378">
        <f t="shared" si="47"/>
        <v>4</v>
      </c>
      <c r="Q47" s="378">
        <f t="shared" si="48"/>
        <v>3</v>
      </c>
      <c r="R47" s="377">
        <v>1</v>
      </c>
      <c r="S47" s="377">
        <v>3</v>
      </c>
      <c r="T47" s="20"/>
      <c r="U47" s="10">
        <v>5</v>
      </c>
      <c r="V47" s="10">
        <v>4</v>
      </c>
      <c r="W47" s="10">
        <v>5</v>
      </c>
      <c r="X47" s="10">
        <v>5</v>
      </c>
      <c r="Y47" s="10">
        <v>6</v>
      </c>
      <c r="Z47" s="10">
        <v>6</v>
      </c>
      <c r="AA47" s="10">
        <v>6</v>
      </c>
      <c r="AB47" s="10">
        <v>6</v>
      </c>
      <c r="AC47" s="10">
        <v>4</v>
      </c>
      <c r="AD47" s="10">
        <v>3</v>
      </c>
      <c r="AE47" s="10">
        <v>4</v>
      </c>
      <c r="AF47" s="10">
        <v>4</v>
      </c>
      <c r="AG47" s="10">
        <v>3</v>
      </c>
      <c r="AH47" s="10">
        <v>3</v>
      </c>
      <c r="AI47" s="10">
        <v>3</v>
      </c>
      <c r="AJ47" s="10">
        <v>3</v>
      </c>
      <c r="AK47" s="10">
        <v>3</v>
      </c>
      <c r="AL47" s="10">
        <v>1</v>
      </c>
      <c r="AM47" s="10">
        <v>3</v>
      </c>
      <c r="AN47" s="10">
        <v>3</v>
      </c>
      <c r="AO47" s="10">
        <v>3</v>
      </c>
      <c r="AP47" s="10">
        <v>3</v>
      </c>
      <c r="AQ47" s="10">
        <v>3</v>
      </c>
      <c r="AR47" s="10">
        <v>3</v>
      </c>
      <c r="AS47" s="10">
        <v>4</v>
      </c>
      <c r="AT47" s="10">
        <v>2</v>
      </c>
      <c r="AU47" s="10">
        <v>4</v>
      </c>
      <c r="AV47" s="10">
        <v>4</v>
      </c>
    </row>
    <row r="48" spans="1:70" ht="36.75" customHeight="1">
      <c r="A48" s="6">
        <v>2</v>
      </c>
      <c r="B48" s="7" t="s">
        <v>341</v>
      </c>
      <c r="C48" s="6" t="s">
        <v>22</v>
      </c>
      <c r="D48" s="23">
        <v>78.599999999999994</v>
      </c>
      <c r="E48" s="8">
        <v>100</v>
      </c>
      <c r="F48" s="8">
        <v>100</v>
      </c>
      <c r="G48" s="8">
        <v>99.999999999999986</v>
      </c>
      <c r="H48" s="120">
        <f>H47/H41%</f>
        <v>100</v>
      </c>
      <c r="I48" s="377">
        <f t="shared" ref="I48:S48" si="49">I47/I41%</f>
        <v>100</v>
      </c>
      <c r="J48" s="377">
        <f t="shared" si="49"/>
        <v>100</v>
      </c>
      <c r="K48" s="377">
        <f t="shared" si="49"/>
        <v>100</v>
      </c>
      <c r="L48" s="377">
        <f t="shared" si="49"/>
        <v>100</v>
      </c>
      <c r="M48" s="377">
        <f t="shared" si="49"/>
        <v>100</v>
      </c>
      <c r="N48" s="337">
        <f t="shared" si="49"/>
        <v>94.444444444444443</v>
      </c>
      <c r="O48" s="377">
        <f t="shared" si="49"/>
        <v>100</v>
      </c>
      <c r="P48" s="377">
        <f t="shared" si="49"/>
        <v>100</v>
      </c>
      <c r="Q48" s="377">
        <f t="shared" si="49"/>
        <v>100</v>
      </c>
      <c r="R48" s="377">
        <f t="shared" si="49"/>
        <v>50</v>
      </c>
      <c r="S48" s="377">
        <f t="shared" si="49"/>
        <v>100</v>
      </c>
      <c r="T48" s="8"/>
      <c r="U48" s="10">
        <v>100</v>
      </c>
      <c r="V48" s="10">
        <v>80</v>
      </c>
      <c r="W48" s="10">
        <v>100</v>
      </c>
      <c r="X48" s="10">
        <v>100</v>
      </c>
      <c r="Y48" s="10">
        <v>100</v>
      </c>
      <c r="Z48" s="10">
        <v>100</v>
      </c>
      <c r="AA48" s="10">
        <v>100</v>
      </c>
      <c r="AB48" s="10">
        <v>100</v>
      </c>
      <c r="AC48" s="10">
        <v>100</v>
      </c>
      <c r="AD48" s="10">
        <v>75</v>
      </c>
      <c r="AE48" s="10">
        <v>100</v>
      </c>
      <c r="AF48" s="10">
        <v>100</v>
      </c>
      <c r="AG48" s="10">
        <v>100</v>
      </c>
      <c r="AH48" s="10">
        <v>100</v>
      </c>
      <c r="AI48" s="10">
        <v>100</v>
      </c>
      <c r="AJ48" s="10">
        <v>100</v>
      </c>
      <c r="AK48" s="10">
        <v>100</v>
      </c>
      <c r="AL48" s="10">
        <v>33.333333333333336</v>
      </c>
      <c r="AM48" s="10">
        <v>100</v>
      </c>
      <c r="AN48" s="10">
        <v>100</v>
      </c>
      <c r="AO48" s="10">
        <v>100</v>
      </c>
      <c r="AP48" s="10">
        <v>100</v>
      </c>
      <c r="AQ48" s="10">
        <v>100</v>
      </c>
      <c r="AR48" s="10">
        <v>100</v>
      </c>
      <c r="AS48" s="10">
        <v>100</v>
      </c>
      <c r="AT48" s="10">
        <v>50</v>
      </c>
      <c r="AU48" s="10">
        <v>100</v>
      </c>
      <c r="AV48" s="10">
        <v>100</v>
      </c>
    </row>
    <row r="49" spans="1:70" ht="36.75" customHeight="1">
      <c r="A49" s="6">
        <v>3</v>
      </c>
      <c r="B49" s="11" t="s">
        <v>525</v>
      </c>
      <c r="C49" s="6" t="s">
        <v>22</v>
      </c>
      <c r="D49" s="23">
        <v>83.3</v>
      </c>
      <c r="E49" s="8">
        <v>100</v>
      </c>
      <c r="F49" s="8">
        <v>100</v>
      </c>
      <c r="G49" s="8">
        <v>100</v>
      </c>
      <c r="H49" s="120">
        <v>100</v>
      </c>
      <c r="I49" s="377">
        <v>100</v>
      </c>
      <c r="J49" s="378">
        <f>AV49</f>
        <v>100</v>
      </c>
      <c r="K49" s="378">
        <f t="shared" si="43"/>
        <v>100</v>
      </c>
      <c r="L49" s="378">
        <f t="shared" si="44"/>
        <v>100</v>
      </c>
      <c r="M49" s="378">
        <f t="shared" si="45"/>
        <v>100</v>
      </c>
      <c r="N49" s="945">
        <v>100</v>
      </c>
      <c r="O49" s="378">
        <f t="shared" si="46"/>
        <v>100</v>
      </c>
      <c r="P49" s="378">
        <f t="shared" si="47"/>
        <v>100</v>
      </c>
      <c r="Q49" s="378">
        <f t="shared" si="48"/>
        <v>100</v>
      </c>
      <c r="R49" s="377">
        <v>100</v>
      </c>
      <c r="S49" s="377">
        <v>100</v>
      </c>
      <c r="T49" s="8"/>
      <c r="U49" s="10">
        <v>100</v>
      </c>
      <c r="V49" s="10">
        <v>100</v>
      </c>
      <c r="W49" s="10">
        <v>100</v>
      </c>
      <c r="X49" s="10">
        <v>100</v>
      </c>
      <c r="Y49" s="10">
        <v>100</v>
      </c>
      <c r="Z49" s="10">
        <v>100</v>
      </c>
      <c r="AA49" s="10">
        <v>100</v>
      </c>
      <c r="AB49" s="10">
        <v>100</v>
      </c>
      <c r="AC49" s="10">
        <v>100</v>
      </c>
      <c r="AD49" s="10">
        <v>100</v>
      </c>
      <c r="AE49" s="10">
        <v>100</v>
      </c>
      <c r="AF49" s="10">
        <v>100</v>
      </c>
      <c r="AG49" s="10">
        <v>100</v>
      </c>
      <c r="AH49" s="10">
        <v>100</v>
      </c>
      <c r="AI49" s="10">
        <v>100</v>
      </c>
      <c r="AJ49" s="10">
        <v>100</v>
      </c>
      <c r="AK49" s="10">
        <v>100</v>
      </c>
      <c r="AL49" s="10">
        <v>0</v>
      </c>
      <c r="AM49" s="10">
        <v>100</v>
      </c>
      <c r="AN49" s="10">
        <v>100</v>
      </c>
      <c r="AO49" s="10">
        <v>100</v>
      </c>
      <c r="AP49" s="10">
        <v>100</v>
      </c>
      <c r="AQ49" s="10">
        <v>100</v>
      </c>
      <c r="AR49" s="10">
        <v>100</v>
      </c>
      <c r="AS49" s="10">
        <v>100</v>
      </c>
      <c r="AT49" s="10">
        <v>50</v>
      </c>
      <c r="AU49" s="10">
        <v>100</v>
      </c>
      <c r="AV49" s="10">
        <v>100</v>
      </c>
    </row>
    <row r="50" spans="1:70" ht="42" hidden="1" customHeight="1">
      <c r="A50" s="6"/>
      <c r="B50" s="27" t="s">
        <v>339</v>
      </c>
      <c r="C50" s="6"/>
      <c r="D50" s="23"/>
      <c r="E50" s="20">
        <v>12</v>
      </c>
      <c r="F50" s="8">
        <v>12</v>
      </c>
      <c r="G50" s="8">
        <v>12</v>
      </c>
      <c r="H50" s="120">
        <v>100</v>
      </c>
      <c r="I50" s="377"/>
      <c r="J50" s="378">
        <f>AV50</f>
        <v>2</v>
      </c>
      <c r="K50" s="378">
        <f t="shared" si="43"/>
        <v>2</v>
      </c>
      <c r="L50" s="378">
        <f t="shared" si="44"/>
        <v>1</v>
      </c>
      <c r="M50" s="378">
        <f t="shared" si="45"/>
        <v>1</v>
      </c>
      <c r="N50" s="946">
        <v>100</v>
      </c>
      <c r="O50" s="378">
        <f t="shared" si="46"/>
        <v>3</v>
      </c>
      <c r="P50" s="378">
        <f t="shared" si="47"/>
        <v>2</v>
      </c>
      <c r="Q50" s="378">
        <f t="shared" si="48"/>
        <v>1</v>
      </c>
      <c r="R50" s="377"/>
      <c r="S50" s="377"/>
      <c r="T50" s="20"/>
      <c r="U50" s="10">
        <v>2</v>
      </c>
      <c r="V50" s="10">
        <v>2</v>
      </c>
      <c r="W50" s="10">
        <v>2</v>
      </c>
      <c r="X50" s="10">
        <v>2</v>
      </c>
      <c r="Y50" s="10">
        <v>3</v>
      </c>
      <c r="Z50" s="10">
        <v>3</v>
      </c>
      <c r="AA50" s="10">
        <v>3</v>
      </c>
      <c r="AB50" s="10">
        <v>3</v>
      </c>
      <c r="AC50" s="10">
        <v>2</v>
      </c>
      <c r="AD50" s="10">
        <v>2</v>
      </c>
      <c r="AE50" s="10">
        <v>2</v>
      </c>
      <c r="AF50" s="10">
        <v>2</v>
      </c>
      <c r="AG50" s="10">
        <v>1</v>
      </c>
      <c r="AH50" s="10">
        <v>1</v>
      </c>
      <c r="AI50" s="10">
        <v>1</v>
      </c>
      <c r="AJ50" s="10">
        <v>1</v>
      </c>
      <c r="AK50" s="10">
        <v>1</v>
      </c>
      <c r="AL50" s="10">
        <v>0</v>
      </c>
      <c r="AM50" s="10">
        <v>1</v>
      </c>
      <c r="AN50" s="10">
        <v>1</v>
      </c>
      <c r="AO50" s="10">
        <v>1</v>
      </c>
      <c r="AP50" s="10">
        <v>1</v>
      </c>
      <c r="AQ50" s="10">
        <v>1</v>
      </c>
      <c r="AR50" s="10">
        <v>1</v>
      </c>
      <c r="AS50" s="10">
        <v>2</v>
      </c>
      <c r="AT50" s="10">
        <v>1</v>
      </c>
      <c r="AU50" s="10">
        <v>2</v>
      </c>
      <c r="AV50" s="10">
        <v>2</v>
      </c>
    </row>
    <row r="51" spans="1:70" ht="42" customHeight="1">
      <c r="A51" s="6">
        <v>4</v>
      </c>
      <c r="B51" s="11" t="s">
        <v>509</v>
      </c>
      <c r="C51" s="6" t="s">
        <v>22</v>
      </c>
      <c r="D51" s="23">
        <v>87.5</v>
      </c>
      <c r="E51" s="8">
        <v>100</v>
      </c>
      <c r="F51" s="8">
        <v>100</v>
      </c>
      <c r="G51" s="8">
        <v>100</v>
      </c>
      <c r="H51" s="120">
        <v>100</v>
      </c>
      <c r="I51" s="377">
        <v>100</v>
      </c>
      <c r="J51" s="378"/>
      <c r="K51" s="378">
        <f t="shared" si="43"/>
        <v>100</v>
      </c>
      <c r="L51" s="378">
        <f t="shared" si="44"/>
        <v>100</v>
      </c>
      <c r="M51" s="378">
        <f t="shared" si="45"/>
        <v>100</v>
      </c>
      <c r="N51" s="945">
        <v>100</v>
      </c>
      <c r="O51" s="378">
        <f t="shared" si="46"/>
        <v>100</v>
      </c>
      <c r="P51" s="378">
        <f t="shared" si="47"/>
        <v>100</v>
      </c>
      <c r="Q51" s="378">
        <f t="shared" si="48"/>
        <v>100</v>
      </c>
      <c r="R51" s="377"/>
      <c r="S51" s="377">
        <v>100</v>
      </c>
      <c r="T51" s="8"/>
      <c r="U51" s="10">
        <v>100</v>
      </c>
      <c r="V51" s="10">
        <v>50</v>
      </c>
      <c r="W51" s="10">
        <v>100</v>
      </c>
      <c r="X51" s="10">
        <v>100</v>
      </c>
      <c r="Y51" s="10">
        <v>100</v>
      </c>
      <c r="Z51" s="10">
        <v>100</v>
      </c>
      <c r="AA51" s="10">
        <v>100</v>
      </c>
      <c r="AB51" s="10">
        <v>100</v>
      </c>
      <c r="AC51" s="10">
        <v>100</v>
      </c>
      <c r="AD51" s="10">
        <v>100</v>
      </c>
      <c r="AE51" s="10">
        <v>100</v>
      </c>
      <c r="AF51" s="10">
        <v>100</v>
      </c>
      <c r="AG51" s="10">
        <v>100</v>
      </c>
      <c r="AH51" s="10">
        <v>100</v>
      </c>
      <c r="AI51" s="10">
        <v>100</v>
      </c>
      <c r="AJ51" s="10">
        <v>100</v>
      </c>
      <c r="AK51" s="10">
        <v>100</v>
      </c>
      <c r="AL51" s="10">
        <v>100</v>
      </c>
      <c r="AM51" s="10">
        <v>100</v>
      </c>
      <c r="AN51" s="10">
        <v>100</v>
      </c>
      <c r="AO51" s="10">
        <v>100</v>
      </c>
      <c r="AP51" s="10">
        <v>100</v>
      </c>
      <c r="AQ51" s="10">
        <v>100</v>
      </c>
      <c r="AR51" s="10">
        <v>100</v>
      </c>
      <c r="AS51" s="28"/>
      <c r="AT51" s="10"/>
      <c r="AU51" s="10"/>
      <c r="AV51" s="28"/>
    </row>
    <row r="52" spans="1:70" ht="42" hidden="1" customHeight="1">
      <c r="A52" s="6"/>
      <c r="B52" s="27" t="s">
        <v>339</v>
      </c>
      <c r="C52" s="6"/>
      <c r="D52" s="23"/>
      <c r="E52" s="20">
        <v>8</v>
      </c>
      <c r="F52" s="8">
        <v>8</v>
      </c>
      <c r="G52" s="8">
        <v>8</v>
      </c>
      <c r="H52" s="120">
        <v>100</v>
      </c>
      <c r="I52" s="377"/>
      <c r="J52" s="378"/>
      <c r="K52" s="378">
        <f t="shared" si="43"/>
        <v>2</v>
      </c>
      <c r="L52" s="378">
        <f t="shared" si="44"/>
        <v>1</v>
      </c>
      <c r="M52" s="378">
        <f t="shared" si="45"/>
        <v>1</v>
      </c>
      <c r="N52" s="945">
        <v>100</v>
      </c>
      <c r="O52" s="378">
        <f t="shared" si="46"/>
        <v>2</v>
      </c>
      <c r="P52" s="378">
        <f t="shared" si="47"/>
        <v>1</v>
      </c>
      <c r="Q52" s="378">
        <f t="shared" si="48"/>
        <v>1</v>
      </c>
      <c r="R52" s="377"/>
      <c r="S52" s="377"/>
      <c r="T52" s="20"/>
      <c r="U52" s="10">
        <v>2</v>
      </c>
      <c r="V52" s="10">
        <v>1</v>
      </c>
      <c r="W52" s="10">
        <v>2</v>
      </c>
      <c r="X52" s="10">
        <v>2</v>
      </c>
      <c r="Y52" s="10">
        <v>2</v>
      </c>
      <c r="Z52" s="10">
        <v>2</v>
      </c>
      <c r="AA52" s="10">
        <v>2</v>
      </c>
      <c r="AB52" s="10">
        <v>2</v>
      </c>
      <c r="AC52" s="10">
        <v>1</v>
      </c>
      <c r="AD52" s="10">
        <v>1</v>
      </c>
      <c r="AE52" s="10">
        <v>1</v>
      </c>
      <c r="AF52" s="10">
        <v>1</v>
      </c>
      <c r="AG52" s="10">
        <v>1</v>
      </c>
      <c r="AH52" s="10">
        <v>1</v>
      </c>
      <c r="AI52" s="10">
        <v>1</v>
      </c>
      <c r="AJ52" s="10">
        <v>1</v>
      </c>
      <c r="AK52" s="10">
        <v>1</v>
      </c>
      <c r="AL52" s="10">
        <v>1</v>
      </c>
      <c r="AM52" s="10">
        <v>1</v>
      </c>
      <c r="AN52" s="10">
        <v>1</v>
      </c>
      <c r="AO52" s="10">
        <v>1</v>
      </c>
      <c r="AP52" s="10">
        <v>1</v>
      </c>
      <c r="AQ52" s="10">
        <v>1</v>
      </c>
      <c r="AR52" s="10">
        <v>1</v>
      </c>
      <c r="AS52" s="10"/>
      <c r="AT52" s="10"/>
      <c r="AU52" s="10"/>
      <c r="AV52" s="10"/>
    </row>
    <row r="53" spans="1:70" ht="42" customHeight="1">
      <c r="A53" s="6">
        <v>5</v>
      </c>
      <c r="B53" s="7" t="s">
        <v>526</v>
      </c>
      <c r="C53" s="6" t="s">
        <v>22</v>
      </c>
      <c r="D53" s="23">
        <v>66.7</v>
      </c>
      <c r="E53" s="8">
        <v>100</v>
      </c>
      <c r="F53" s="8">
        <v>100</v>
      </c>
      <c r="G53" s="8">
        <v>100</v>
      </c>
      <c r="H53" s="120">
        <v>100</v>
      </c>
      <c r="I53" s="377">
        <v>100</v>
      </c>
      <c r="J53" s="378"/>
      <c r="K53" s="378">
        <f t="shared" si="43"/>
        <v>100</v>
      </c>
      <c r="L53" s="378">
        <f t="shared" si="44"/>
        <v>100</v>
      </c>
      <c r="M53" s="378">
        <f t="shared" si="45"/>
        <v>100</v>
      </c>
      <c r="N53" s="945">
        <v>100</v>
      </c>
      <c r="O53" s="378">
        <f t="shared" si="46"/>
        <v>100</v>
      </c>
      <c r="P53" s="378">
        <f t="shared" si="47"/>
        <v>100</v>
      </c>
      <c r="Q53" s="378">
        <f t="shared" si="48"/>
        <v>100</v>
      </c>
      <c r="R53" s="377"/>
      <c r="S53" s="377">
        <v>100</v>
      </c>
      <c r="T53" s="8"/>
      <c r="U53" s="10">
        <v>100</v>
      </c>
      <c r="V53" s="29">
        <v>100</v>
      </c>
      <c r="W53" s="29">
        <v>100</v>
      </c>
      <c r="X53" s="29">
        <v>100</v>
      </c>
      <c r="Y53" s="10">
        <v>100</v>
      </c>
      <c r="Z53" s="29">
        <v>100</v>
      </c>
      <c r="AA53" s="29">
        <v>100</v>
      </c>
      <c r="AB53" s="29">
        <v>100</v>
      </c>
      <c r="AC53" s="10">
        <v>100</v>
      </c>
      <c r="AD53" s="29">
        <v>0</v>
      </c>
      <c r="AE53" s="29">
        <v>100</v>
      </c>
      <c r="AF53" s="29">
        <v>100</v>
      </c>
      <c r="AG53" s="10">
        <v>100</v>
      </c>
      <c r="AH53" s="29">
        <v>100</v>
      </c>
      <c r="AI53" s="29">
        <v>100</v>
      </c>
      <c r="AJ53" s="29">
        <v>100</v>
      </c>
      <c r="AK53" s="10">
        <v>100</v>
      </c>
      <c r="AL53" s="29">
        <v>0</v>
      </c>
      <c r="AM53" s="29">
        <v>100</v>
      </c>
      <c r="AN53" s="29">
        <v>100</v>
      </c>
      <c r="AO53" s="10">
        <v>100</v>
      </c>
      <c r="AP53" s="29">
        <v>100</v>
      </c>
      <c r="AQ53" s="29">
        <v>100</v>
      </c>
      <c r="AR53" s="29">
        <v>100</v>
      </c>
      <c r="AS53" s="10"/>
      <c r="AT53" s="10"/>
      <c r="AU53" s="10"/>
      <c r="AV53" s="10"/>
    </row>
    <row r="54" spans="1:70" ht="42" hidden="1" customHeight="1">
      <c r="A54" s="6"/>
      <c r="B54" s="27" t="s">
        <v>339</v>
      </c>
      <c r="C54" s="6"/>
      <c r="D54" s="8"/>
      <c r="E54" s="20">
        <v>6</v>
      </c>
      <c r="F54" s="8">
        <v>6</v>
      </c>
      <c r="G54" s="8">
        <v>6</v>
      </c>
      <c r="H54" s="120">
        <v>100</v>
      </c>
      <c r="I54" s="377"/>
      <c r="J54" s="378">
        <f>AV54</f>
        <v>0</v>
      </c>
      <c r="K54" s="378">
        <f t="shared" si="43"/>
        <v>1</v>
      </c>
      <c r="L54" s="378">
        <f t="shared" si="44"/>
        <v>1</v>
      </c>
      <c r="M54" s="378">
        <f t="shared" si="45"/>
        <v>1</v>
      </c>
      <c r="N54" s="945">
        <v>100</v>
      </c>
      <c r="O54" s="378">
        <f t="shared" si="46"/>
        <v>1</v>
      </c>
      <c r="P54" s="378">
        <f t="shared" si="47"/>
        <v>1</v>
      </c>
      <c r="Q54" s="378">
        <f t="shared" si="48"/>
        <v>1</v>
      </c>
      <c r="R54" s="377"/>
      <c r="S54" s="377"/>
      <c r="T54" s="20"/>
      <c r="U54" s="10">
        <v>1</v>
      </c>
      <c r="V54" s="10">
        <v>1</v>
      </c>
      <c r="W54" s="10">
        <v>1</v>
      </c>
      <c r="X54" s="10">
        <v>1</v>
      </c>
      <c r="Y54" s="10">
        <v>1</v>
      </c>
      <c r="Z54" s="10">
        <v>1</v>
      </c>
      <c r="AA54" s="10">
        <v>1</v>
      </c>
      <c r="AB54" s="10">
        <v>1</v>
      </c>
      <c r="AC54" s="10">
        <v>1</v>
      </c>
      <c r="AD54" s="10">
        <v>0</v>
      </c>
      <c r="AE54" s="10">
        <v>1</v>
      </c>
      <c r="AF54" s="10">
        <v>1</v>
      </c>
      <c r="AG54" s="10">
        <v>1</v>
      </c>
      <c r="AH54" s="10">
        <v>1</v>
      </c>
      <c r="AI54" s="10">
        <v>1</v>
      </c>
      <c r="AJ54" s="10">
        <v>1</v>
      </c>
      <c r="AK54" s="10">
        <v>1</v>
      </c>
      <c r="AL54" s="10">
        <v>0</v>
      </c>
      <c r="AM54" s="10">
        <v>1</v>
      </c>
      <c r="AN54" s="10">
        <v>1</v>
      </c>
      <c r="AO54" s="10">
        <v>1</v>
      </c>
      <c r="AP54" s="10">
        <v>1</v>
      </c>
      <c r="AQ54" s="10">
        <v>1</v>
      </c>
      <c r="AR54" s="10">
        <v>1</v>
      </c>
      <c r="AS54" s="10">
        <v>0</v>
      </c>
      <c r="AT54" s="10"/>
      <c r="AU54" s="10"/>
      <c r="AV54" s="10"/>
    </row>
    <row r="55" spans="1:70" ht="42" customHeight="1">
      <c r="A55" s="6">
        <v>6</v>
      </c>
      <c r="B55" s="7" t="s">
        <v>527</v>
      </c>
      <c r="C55" s="6" t="s">
        <v>22</v>
      </c>
      <c r="D55" s="24">
        <v>50</v>
      </c>
      <c r="E55" s="14">
        <v>100</v>
      </c>
      <c r="F55" s="14">
        <v>100</v>
      </c>
      <c r="G55" s="14">
        <v>100</v>
      </c>
      <c r="H55" s="120">
        <v>100</v>
      </c>
      <c r="I55" s="378"/>
      <c r="J55" s="378">
        <f>AV55</f>
        <v>100</v>
      </c>
      <c r="K55" s="378"/>
      <c r="L55" s="378"/>
      <c r="M55" s="378"/>
      <c r="N55" s="945">
        <v>100</v>
      </c>
      <c r="O55" s="378"/>
      <c r="P55" s="378"/>
      <c r="Q55" s="378"/>
      <c r="R55" s="378"/>
      <c r="S55" s="378"/>
      <c r="T55" s="8"/>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v>100</v>
      </c>
      <c r="AT55" s="29">
        <v>50</v>
      </c>
      <c r="AU55" s="29">
        <v>100</v>
      </c>
      <c r="AV55" s="29">
        <v>100</v>
      </c>
    </row>
    <row r="56" spans="1:70" ht="51.75" hidden="1" customHeight="1">
      <c r="A56" s="6"/>
      <c r="B56" s="27" t="s">
        <v>339</v>
      </c>
      <c r="C56" s="6"/>
      <c r="D56" s="14"/>
      <c r="E56" s="15">
        <v>2</v>
      </c>
      <c r="F56" s="14">
        <v>2</v>
      </c>
      <c r="G56" s="14">
        <v>2</v>
      </c>
      <c r="H56" s="131"/>
      <c r="I56" s="378"/>
      <c r="J56" s="378">
        <f>AV56</f>
        <v>2</v>
      </c>
      <c r="K56" s="378">
        <f t="shared" ref="K56:K68" si="50">X56</f>
        <v>0</v>
      </c>
      <c r="L56" s="378">
        <f t="shared" ref="L56:L68" si="51">AN56</f>
        <v>0</v>
      </c>
      <c r="M56" s="378">
        <f t="shared" ref="M56:M68" si="52">AJ56</f>
        <v>0</v>
      </c>
      <c r="N56" s="269"/>
      <c r="O56" s="378">
        <f t="shared" ref="O56:O68" si="53">AB56</f>
        <v>0</v>
      </c>
      <c r="P56" s="378">
        <f t="shared" ref="P56:P68" si="54">AF56</f>
        <v>0</v>
      </c>
      <c r="Q56" s="378">
        <f t="shared" ref="Q56:Q68" si="55">AR56</f>
        <v>0</v>
      </c>
      <c r="R56" s="378"/>
      <c r="S56" s="378"/>
      <c r="T56" s="20"/>
      <c r="U56" s="10">
        <v>0</v>
      </c>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v>2</v>
      </c>
      <c r="AT56" s="10">
        <v>1</v>
      </c>
      <c r="AU56" s="10">
        <v>2</v>
      </c>
      <c r="AV56" s="10">
        <v>2</v>
      </c>
    </row>
    <row r="57" spans="1:70" ht="36.75" customHeight="1">
      <c r="A57" s="6">
        <v>7</v>
      </c>
      <c r="B57" s="11" t="s">
        <v>528</v>
      </c>
      <c r="C57" s="6" t="s">
        <v>338</v>
      </c>
      <c r="D57" s="14">
        <v>15</v>
      </c>
      <c r="E57" s="15">
        <v>18</v>
      </c>
      <c r="F57" s="14">
        <f t="shared" ref="F57" si="56">W57+AA57+AE57+AI57+AM57+AQ57+AU57</f>
        <v>19</v>
      </c>
      <c r="G57" s="14">
        <f t="shared" ref="G57" si="57">X57+AB57+AF57+AJ57+AN57+AR57+AV57</f>
        <v>19</v>
      </c>
      <c r="H57" s="119">
        <f>+I57+J57+K57+L57+M57</f>
        <v>8</v>
      </c>
      <c r="I57" s="378"/>
      <c r="J57" s="378"/>
      <c r="K57" s="378">
        <f t="shared" si="50"/>
        <v>5</v>
      </c>
      <c r="L57" s="378">
        <f t="shared" si="51"/>
        <v>2</v>
      </c>
      <c r="M57" s="378">
        <f t="shared" si="52"/>
        <v>1</v>
      </c>
      <c r="N57" s="269">
        <f>O57+P57+Q57+R57+S57</f>
        <v>11</v>
      </c>
      <c r="O57" s="378">
        <f t="shared" si="53"/>
        <v>6</v>
      </c>
      <c r="P57" s="378">
        <f t="shared" si="54"/>
        <v>4</v>
      </c>
      <c r="Q57" s="378">
        <f t="shared" si="55"/>
        <v>1</v>
      </c>
      <c r="R57" s="378"/>
      <c r="S57" s="378"/>
      <c r="T57" s="20"/>
      <c r="U57" s="10">
        <v>4</v>
      </c>
      <c r="V57" s="10">
        <v>4</v>
      </c>
      <c r="W57" s="10">
        <v>5</v>
      </c>
      <c r="X57" s="10">
        <v>5</v>
      </c>
      <c r="Y57" s="10">
        <v>6</v>
      </c>
      <c r="Z57" s="10">
        <v>6</v>
      </c>
      <c r="AA57" s="10">
        <v>6</v>
      </c>
      <c r="AB57" s="10">
        <v>6</v>
      </c>
      <c r="AC57" s="10">
        <v>4</v>
      </c>
      <c r="AD57" s="10">
        <v>2</v>
      </c>
      <c r="AE57" s="10">
        <v>4</v>
      </c>
      <c r="AF57" s="10">
        <v>4</v>
      </c>
      <c r="AG57" s="10">
        <v>1</v>
      </c>
      <c r="AH57" s="10">
        <v>1</v>
      </c>
      <c r="AI57" s="10">
        <v>1</v>
      </c>
      <c r="AJ57" s="10">
        <v>1</v>
      </c>
      <c r="AK57" s="10">
        <v>2</v>
      </c>
      <c r="AL57" s="10">
        <v>1</v>
      </c>
      <c r="AM57" s="10">
        <v>2</v>
      </c>
      <c r="AN57" s="10">
        <v>2</v>
      </c>
      <c r="AO57" s="10">
        <v>1</v>
      </c>
      <c r="AP57" s="10">
        <v>1</v>
      </c>
      <c r="AQ57" s="10">
        <v>1</v>
      </c>
      <c r="AR57" s="10">
        <v>1</v>
      </c>
      <c r="AS57" s="10">
        <v>0</v>
      </c>
      <c r="AT57" s="10">
        <v>0</v>
      </c>
      <c r="AU57" s="10">
        <v>0</v>
      </c>
      <c r="AV57" s="10"/>
    </row>
    <row r="58" spans="1:70" s="19" customFormat="1" ht="63" hidden="1" customHeight="1">
      <c r="A58" s="12">
        <v>8</v>
      </c>
      <c r="B58" s="22" t="s">
        <v>340</v>
      </c>
      <c r="C58" s="12" t="s">
        <v>338</v>
      </c>
      <c r="D58" s="14">
        <v>1</v>
      </c>
      <c r="E58" s="15">
        <v>6</v>
      </c>
      <c r="F58" s="14">
        <f t="shared" ref="F58" si="58">W58+AA58+AE58+AI58+AM58+AQ58+AU58</f>
        <v>13</v>
      </c>
      <c r="G58" s="14">
        <f t="shared" ref="G58" si="59">X58+AB58+AF58+AJ58+AN58+AR58+AV58</f>
        <v>4</v>
      </c>
      <c r="H58" s="119">
        <f>+I58+J58+K58+L58+M58</f>
        <v>3</v>
      </c>
      <c r="I58" s="378"/>
      <c r="J58" s="378"/>
      <c r="K58" s="378">
        <f t="shared" si="50"/>
        <v>2</v>
      </c>
      <c r="L58" s="378"/>
      <c r="M58" s="378">
        <f t="shared" si="52"/>
        <v>1</v>
      </c>
      <c r="N58" s="269">
        <f>O58+P58+Q58+R58+S58</f>
        <v>1</v>
      </c>
      <c r="O58" s="378">
        <f t="shared" si="53"/>
        <v>1</v>
      </c>
      <c r="P58" s="378">
        <f t="shared" si="54"/>
        <v>0</v>
      </c>
      <c r="Q58" s="378">
        <f t="shared" si="55"/>
        <v>0</v>
      </c>
      <c r="R58" s="378"/>
      <c r="S58" s="378"/>
      <c r="T58" s="16"/>
      <c r="U58" s="17">
        <v>1</v>
      </c>
      <c r="V58" s="17">
        <v>1</v>
      </c>
      <c r="W58" s="17">
        <v>3</v>
      </c>
      <c r="X58" s="17">
        <v>2</v>
      </c>
      <c r="Y58" s="17">
        <v>0</v>
      </c>
      <c r="Z58" s="17">
        <v>1</v>
      </c>
      <c r="AA58" s="17">
        <v>1</v>
      </c>
      <c r="AB58" s="17">
        <v>1</v>
      </c>
      <c r="AC58" s="17">
        <v>1</v>
      </c>
      <c r="AD58" s="17">
        <v>1</v>
      </c>
      <c r="AE58" s="17">
        <v>2</v>
      </c>
      <c r="AF58" s="17"/>
      <c r="AG58" s="17">
        <v>0</v>
      </c>
      <c r="AH58" s="17">
        <v>1</v>
      </c>
      <c r="AI58" s="17">
        <v>1</v>
      </c>
      <c r="AJ58" s="17">
        <v>1</v>
      </c>
      <c r="AK58" s="17">
        <v>2</v>
      </c>
      <c r="AL58" s="17"/>
      <c r="AM58" s="17">
        <v>2</v>
      </c>
      <c r="AN58" s="17"/>
      <c r="AO58" s="17">
        <v>0</v>
      </c>
      <c r="AP58" s="17">
        <v>1</v>
      </c>
      <c r="AQ58" s="17">
        <v>1</v>
      </c>
      <c r="AR58" s="17"/>
      <c r="AS58" s="17">
        <v>2</v>
      </c>
      <c r="AT58" s="17">
        <v>1</v>
      </c>
      <c r="AU58" s="17">
        <v>3</v>
      </c>
      <c r="AV58" s="17"/>
      <c r="AW58" s="18"/>
      <c r="AX58" s="18"/>
      <c r="AY58" s="18"/>
      <c r="AZ58" s="18"/>
      <c r="BA58" s="18"/>
      <c r="BB58" s="18"/>
      <c r="BC58" s="18"/>
      <c r="BD58" s="18"/>
      <c r="BE58" s="18"/>
      <c r="BF58" s="18"/>
      <c r="BG58" s="18"/>
      <c r="BH58" s="18"/>
      <c r="BI58" s="18"/>
      <c r="BJ58" s="18"/>
      <c r="BK58" s="18"/>
      <c r="BL58" s="18"/>
      <c r="BM58" s="18"/>
      <c r="BN58" s="18"/>
      <c r="BO58" s="18"/>
      <c r="BP58" s="18"/>
      <c r="BQ58" s="18"/>
      <c r="BR58" s="18"/>
    </row>
    <row r="59" spans="1:70" ht="41.25" customHeight="1">
      <c r="A59" s="6">
        <v>8</v>
      </c>
      <c r="B59" s="7" t="s">
        <v>531</v>
      </c>
      <c r="C59" s="6" t="s">
        <v>22</v>
      </c>
      <c r="D59" s="24">
        <v>53.6</v>
      </c>
      <c r="E59" s="16">
        <v>64.285714285713993</v>
      </c>
      <c r="F59" s="16">
        <f>F57/F46%</f>
        <v>67.857142857142847</v>
      </c>
      <c r="G59" s="16">
        <f>G57/G46%</f>
        <v>67.857142857142847</v>
      </c>
      <c r="H59" s="346">
        <f>H57/H41%</f>
        <v>44.444444444444443</v>
      </c>
      <c r="I59" s="379">
        <f t="shared" ref="I59:S59" si="60">I57/I41%</f>
        <v>0</v>
      </c>
      <c r="J59" s="379">
        <f t="shared" si="60"/>
        <v>0</v>
      </c>
      <c r="K59" s="379">
        <f t="shared" si="60"/>
        <v>100</v>
      </c>
      <c r="L59" s="379">
        <f t="shared" si="60"/>
        <v>66.666666666666671</v>
      </c>
      <c r="M59" s="379">
        <f t="shared" si="60"/>
        <v>33.333333333333336</v>
      </c>
      <c r="N59" s="360">
        <f t="shared" si="60"/>
        <v>61.111111111111114</v>
      </c>
      <c r="O59" s="378">
        <f t="shared" si="60"/>
        <v>100</v>
      </c>
      <c r="P59" s="378">
        <f t="shared" si="60"/>
        <v>100</v>
      </c>
      <c r="Q59" s="379">
        <f t="shared" si="60"/>
        <v>33.333333333333336</v>
      </c>
      <c r="R59" s="379">
        <f t="shared" si="60"/>
        <v>0</v>
      </c>
      <c r="S59" s="379">
        <f t="shared" si="60"/>
        <v>0</v>
      </c>
      <c r="T59" s="9"/>
      <c r="U59" s="9">
        <f t="shared" ref="U59:AV59" si="61">U57/U46%</f>
        <v>80</v>
      </c>
      <c r="V59" s="9">
        <f t="shared" si="61"/>
        <v>100</v>
      </c>
      <c r="W59" s="9">
        <f t="shared" si="61"/>
        <v>100</v>
      </c>
      <c r="X59" s="9">
        <f t="shared" si="61"/>
        <v>100</v>
      </c>
      <c r="Y59" s="9">
        <f t="shared" si="61"/>
        <v>100</v>
      </c>
      <c r="Z59" s="9">
        <f t="shared" si="61"/>
        <v>100</v>
      </c>
      <c r="AA59" s="9">
        <f t="shared" si="61"/>
        <v>100</v>
      </c>
      <c r="AB59" s="9">
        <f t="shared" si="61"/>
        <v>100</v>
      </c>
      <c r="AC59" s="9">
        <f t="shared" si="61"/>
        <v>100</v>
      </c>
      <c r="AD59" s="9">
        <f t="shared" si="61"/>
        <v>66.666666666666671</v>
      </c>
      <c r="AE59" s="9">
        <f t="shared" si="61"/>
        <v>100</v>
      </c>
      <c r="AF59" s="9">
        <f t="shared" si="61"/>
        <v>100</v>
      </c>
      <c r="AG59" s="9">
        <f t="shared" si="61"/>
        <v>33.333333333333336</v>
      </c>
      <c r="AH59" s="9">
        <f t="shared" si="61"/>
        <v>33.333333333333336</v>
      </c>
      <c r="AI59" s="9">
        <f t="shared" si="61"/>
        <v>33.333333333333336</v>
      </c>
      <c r="AJ59" s="9">
        <f t="shared" si="61"/>
        <v>33.333333333333336</v>
      </c>
      <c r="AK59" s="9">
        <f t="shared" si="61"/>
        <v>66.666666666666671</v>
      </c>
      <c r="AL59" s="9">
        <f t="shared" si="61"/>
        <v>100</v>
      </c>
      <c r="AM59" s="9">
        <f t="shared" si="61"/>
        <v>66.666666666666671</v>
      </c>
      <c r="AN59" s="9">
        <f t="shared" si="61"/>
        <v>66.666666666666671</v>
      </c>
      <c r="AO59" s="9">
        <f t="shared" si="61"/>
        <v>33.333333333333336</v>
      </c>
      <c r="AP59" s="9">
        <f t="shared" si="61"/>
        <v>33.333333333333336</v>
      </c>
      <c r="AQ59" s="9">
        <f t="shared" si="61"/>
        <v>33.333333333333336</v>
      </c>
      <c r="AR59" s="9">
        <f t="shared" si="61"/>
        <v>33.333333333333336</v>
      </c>
      <c r="AS59" s="9">
        <f t="shared" si="61"/>
        <v>0</v>
      </c>
      <c r="AT59" s="9">
        <f t="shared" si="61"/>
        <v>0</v>
      </c>
      <c r="AU59" s="9">
        <f t="shared" si="61"/>
        <v>0</v>
      </c>
      <c r="AV59" s="9">
        <f t="shared" si="61"/>
        <v>0</v>
      </c>
    </row>
    <row r="60" spans="1:70" s="123" customFormat="1" ht="42" customHeight="1">
      <c r="A60" s="46" t="s">
        <v>498</v>
      </c>
      <c r="B60" s="4" t="s">
        <v>693</v>
      </c>
      <c r="C60" s="316"/>
      <c r="D60" s="368"/>
      <c r="E60" s="369"/>
      <c r="F60" s="369"/>
      <c r="G60" s="369"/>
      <c r="H60" s="346"/>
      <c r="I60" s="387"/>
      <c r="J60" s="387"/>
      <c r="K60" s="387"/>
      <c r="L60" s="387"/>
      <c r="M60" s="387"/>
      <c r="N60" s="360"/>
      <c r="O60" s="387"/>
      <c r="P60" s="387"/>
      <c r="Q60" s="387"/>
      <c r="R60" s="387"/>
      <c r="S60" s="387"/>
      <c r="T60" s="370"/>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5"/>
      <c r="AX60" s="5"/>
      <c r="AY60" s="5"/>
      <c r="AZ60" s="5"/>
      <c r="BA60" s="5"/>
      <c r="BB60" s="5"/>
      <c r="BC60" s="5"/>
      <c r="BD60" s="5"/>
      <c r="BE60" s="5"/>
      <c r="BF60" s="5"/>
      <c r="BG60" s="5"/>
      <c r="BH60" s="5"/>
      <c r="BI60" s="5"/>
      <c r="BJ60" s="5"/>
      <c r="BK60" s="5"/>
      <c r="BL60" s="5"/>
      <c r="BM60" s="5"/>
      <c r="BN60" s="5"/>
      <c r="BO60" s="5"/>
      <c r="BP60" s="5"/>
      <c r="BQ60" s="5"/>
      <c r="BR60" s="5"/>
    </row>
    <row r="61" spans="1:70" s="344" customFormat="1" ht="39" customHeight="1">
      <c r="A61" s="342">
        <v>1</v>
      </c>
      <c r="B61" s="343" t="s">
        <v>342</v>
      </c>
      <c r="C61" s="342" t="s">
        <v>177</v>
      </c>
      <c r="D61" s="269">
        <v>488</v>
      </c>
      <c r="E61" s="269">
        <v>504</v>
      </c>
      <c r="F61" s="269">
        <f t="shared" ref="F61" si="62">W61+AA61+AE61+AI61+AM61+AQ61+AU61</f>
        <v>497</v>
      </c>
      <c r="G61" s="269">
        <f t="shared" ref="G61" si="63">X61+AB61+AF61+AJ61+AN61+AR61+AV61</f>
        <v>497</v>
      </c>
      <c r="H61" s="131">
        <f>+I61+J61+K61+L61+M61</f>
        <v>333</v>
      </c>
      <c r="I61" s="378">
        <v>60</v>
      </c>
      <c r="J61" s="378">
        <f t="shared" ref="J61:J68" si="64">AV61</f>
        <v>81</v>
      </c>
      <c r="K61" s="378">
        <f t="shared" si="50"/>
        <v>101</v>
      </c>
      <c r="L61" s="378">
        <f t="shared" si="51"/>
        <v>57</v>
      </c>
      <c r="M61" s="378">
        <f t="shared" si="52"/>
        <v>34</v>
      </c>
      <c r="N61" s="269">
        <f>O61+P61+Q61+R61+S61</f>
        <v>325</v>
      </c>
      <c r="O61" s="378">
        <f t="shared" si="53"/>
        <v>104</v>
      </c>
      <c r="P61" s="378">
        <f t="shared" si="54"/>
        <v>67</v>
      </c>
      <c r="Q61" s="378">
        <f t="shared" si="55"/>
        <v>53</v>
      </c>
      <c r="R61" s="378">
        <v>48</v>
      </c>
      <c r="S61" s="378">
        <v>53</v>
      </c>
      <c r="T61" s="269"/>
      <c r="U61" s="286">
        <f>+U63+U65+U67</f>
        <v>101</v>
      </c>
      <c r="V61" s="286">
        <f t="shared" ref="V61:AV61" si="65">+V63+V65+V67</f>
        <v>101</v>
      </c>
      <c r="W61" s="286">
        <f t="shared" si="65"/>
        <v>101</v>
      </c>
      <c r="X61" s="286">
        <f t="shared" si="65"/>
        <v>101</v>
      </c>
      <c r="Y61" s="286">
        <f t="shared" si="65"/>
        <v>104</v>
      </c>
      <c r="Z61" s="286">
        <f t="shared" si="65"/>
        <v>104</v>
      </c>
      <c r="AA61" s="286">
        <f t="shared" si="65"/>
        <v>104</v>
      </c>
      <c r="AB61" s="286">
        <f t="shared" si="65"/>
        <v>104</v>
      </c>
      <c r="AC61" s="286">
        <f t="shared" si="65"/>
        <v>67</v>
      </c>
      <c r="AD61" s="286">
        <f t="shared" si="65"/>
        <v>67</v>
      </c>
      <c r="AE61" s="286">
        <f t="shared" si="65"/>
        <v>67</v>
      </c>
      <c r="AF61" s="286">
        <f t="shared" si="65"/>
        <v>67</v>
      </c>
      <c r="AG61" s="286">
        <f t="shared" si="65"/>
        <v>34</v>
      </c>
      <c r="AH61" s="286">
        <f t="shared" si="65"/>
        <v>34</v>
      </c>
      <c r="AI61" s="286">
        <f t="shared" si="65"/>
        <v>34</v>
      </c>
      <c r="AJ61" s="286">
        <f t="shared" si="65"/>
        <v>34</v>
      </c>
      <c r="AK61" s="286">
        <f t="shared" si="65"/>
        <v>50</v>
      </c>
      <c r="AL61" s="286">
        <f t="shared" si="65"/>
        <v>57</v>
      </c>
      <c r="AM61" s="286">
        <f t="shared" si="65"/>
        <v>57</v>
      </c>
      <c r="AN61" s="286">
        <f t="shared" si="65"/>
        <v>57</v>
      </c>
      <c r="AO61" s="286">
        <f t="shared" si="65"/>
        <v>53</v>
      </c>
      <c r="AP61" s="286">
        <f t="shared" si="65"/>
        <v>53</v>
      </c>
      <c r="AQ61" s="286">
        <f t="shared" si="65"/>
        <v>53</v>
      </c>
      <c r="AR61" s="286">
        <f t="shared" si="65"/>
        <v>53</v>
      </c>
      <c r="AS61" s="286">
        <f t="shared" si="65"/>
        <v>81</v>
      </c>
      <c r="AT61" s="286">
        <f t="shared" si="65"/>
        <v>81</v>
      </c>
      <c r="AU61" s="286">
        <f t="shared" si="65"/>
        <v>81</v>
      </c>
      <c r="AV61" s="286">
        <f t="shared" si="65"/>
        <v>81</v>
      </c>
    </row>
    <row r="62" spans="1:70" s="19" customFormat="1" ht="36.75" customHeight="1">
      <c r="A62" s="12">
        <v>2</v>
      </c>
      <c r="B62" s="13" t="s">
        <v>343</v>
      </c>
      <c r="C62" s="12" t="s">
        <v>22</v>
      </c>
      <c r="D62" s="14">
        <v>100</v>
      </c>
      <c r="E62" s="15">
        <v>100</v>
      </c>
      <c r="F62" s="15">
        <v>100</v>
      </c>
      <c r="G62" s="15">
        <v>100</v>
      </c>
      <c r="H62" s="347">
        <v>100</v>
      </c>
      <c r="I62" s="389">
        <v>100</v>
      </c>
      <c r="J62" s="378">
        <f t="shared" si="64"/>
        <v>100</v>
      </c>
      <c r="K62" s="378">
        <f t="shared" si="50"/>
        <v>100</v>
      </c>
      <c r="L62" s="378">
        <f t="shared" si="51"/>
        <v>100</v>
      </c>
      <c r="M62" s="378">
        <f t="shared" si="52"/>
        <v>100</v>
      </c>
      <c r="N62" s="947">
        <v>100</v>
      </c>
      <c r="O62" s="378">
        <f t="shared" si="53"/>
        <v>100</v>
      </c>
      <c r="P62" s="378">
        <f t="shared" si="54"/>
        <v>100</v>
      </c>
      <c r="Q62" s="378">
        <f t="shared" si="55"/>
        <v>100</v>
      </c>
      <c r="R62" s="389">
        <v>100</v>
      </c>
      <c r="S62" s="389">
        <v>100</v>
      </c>
      <c r="T62" s="15"/>
      <c r="U62" s="17">
        <v>100</v>
      </c>
      <c r="V62" s="17">
        <v>100</v>
      </c>
      <c r="W62" s="17">
        <v>100</v>
      </c>
      <c r="X62" s="17">
        <v>100</v>
      </c>
      <c r="Y62" s="17">
        <v>100</v>
      </c>
      <c r="Z62" s="17">
        <v>100</v>
      </c>
      <c r="AA62" s="17">
        <v>100</v>
      </c>
      <c r="AB62" s="17">
        <v>100</v>
      </c>
      <c r="AC62" s="17">
        <v>100</v>
      </c>
      <c r="AD62" s="17">
        <v>100</v>
      </c>
      <c r="AE62" s="17">
        <v>100</v>
      </c>
      <c r="AF62" s="17">
        <v>100</v>
      </c>
      <c r="AG62" s="17">
        <v>100</v>
      </c>
      <c r="AH62" s="17">
        <v>100</v>
      </c>
      <c r="AI62" s="17">
        <v>100</v>
      </c>
      <c r="AJ62" s="17">
        <v>100</v>
      </c>
      <c r="AK62" s="17">
        <v>100</v>
      </c>
      <c r="AL62" s="17">
        <v>100</v>
      </c>
      <c r="AM62" s="17">
        <v>100</v>
      </c>
      <c r="AN62" s="17">
        <v>100</v>
      </c>
      <c r="AO62" s="17">
        <v>100</v>
      </c>
      <c r="AP62" s="17">
        <v>100</v>
      </c>
      <c r="AQ62" s="17">
        <v>100</v>
      </c>
      <c r="AR62" s="17">
        <v>100</v>
      </c>
      <c r="AS62" s="17">
        <v>100</v>
      </c>
      <c r="AT62" s="17">
        <v>100</v>
      </c>
      <c r="AU62" s="17">
        <v>100</v>
      </c>
      <c r="AV62" s="17">
        <v>100</v>
      </c>
      <c r="AW62" s="18"/>
      <c r="AX62" s="18"/>
      <c r="AY62" s="18"/>
      <c r="AZ62" s="18"/>
      <c r="BA62" s="18"/>
      <c r="BB62" s="18"/>
      <c r="BC62" s="18"/>
      <c r="BD62" s="18"/>
      <c r="BE62" s="18"/>
      <c r="BF62" s="18"/>
      <c r="BG62" s="18"/>
      <c r="BH62" s="18"/>
      <c r="BI62" s="18"/>
      <c r="BJ62" s="18"/>
      <c r="BK62" s="18"/>
      <c r="BL62" s="18"/>
      <c r="BM62" s="18"/>
      <c r="BN62" s="18"/>
      <c r="BO62" s="18"/>
      <c r="BP62" s="18"/>
      <c r="BQ62" s="18"/>
      <c r="BR62" s="18"/>
    </row>
    <row r="63" spans="1:70" s="129" customFormat="1" ht="36.75" hidden="1" customHeight="1">
      <c r="A63" s="124" t="s">
        <v>344</v>
      </c>
      <c r="B63" s="125" t="s">
        <v>345</v>
      </c>
      <c r="C63" s="124" t="s">
        <v>177</v>
      </c>
      <c r="D63" s="126">
        <v>172</v>
      </c>
      <c r="E63" s="126">
        <v>170</v>
      </c>
      <c r="F63" s="126">
        <f t="shared" ref="F63" si="66">W63+AA63+AE63+AI63+AM63+AQ63+AU63</f>
        <v>172</v>
      </c>
      <c r="G63" s="126">
        <f t="shared" ref="G63" si="67">X63+AB63+AF63+AJ63+AN63+AR63+AV63</f>
        <v>172</v>
      </c>
      <c r="H63" s="345"/>
      <c r="I63" s="390"/>
      <c r="J63" s="390">
        <f t="shared" si="64"/>
        <v>24</v>
      </c>
      <c r="K63" s="390">
        <f t="shared" si="50"/>
        <v>34</v>
      </c>
      <c r="L63" s="390">
        <f t="shared" si="51"/>
        <v>20</v>
      </c>
      <c r="M63" s="390">
        <f t="shared" si="52"/>
        <v>7</v>
      </c>
      <c r="N63" s="340"/>
      <c r="O63" s="390">
        <f t="shared" si="53"/>
        <v>42</v>
      </c>
      <c r="P63" s="390">
        <f t="shared" si="54"/>
        <v>27</v>
      </c>
      <c r="Q63" s="390">
        <f t="shared" si="55"/>
        <v>18</v>
      </c>
      <c r="R63" s="390"/>
      <c r="S63" s="390"/>
      <c r="T63" s="126"/>
      <c r="U63" s="134">
        <v>34</v>
      </c>
      <c r="V63" s="135">
        <v>34</v>
      </c>
      <c r="W63" s="135">
        <v>34</v>
      </c>
      <c r="X63" s="135">
        <v>34</v>
      </c>
      <c r="Y63" s="135">
        <v>42</v>
      </c>
      <c r="Z63" s="135">
        <v>42</v>
      </c>
      <c r="AA63" s="135">
        <v>42</v>
      </c>
      <c r="AB63" s="135">
        <v>42</v>
      </c>
      <c r="AC63" s="135">
        <v>27</v>
      </c>
      <c r="AD63" s="135">
        <v>27</v>
      </c>
      <c r="AE63" s="135">
        <v>27</v>
      </c>
      <c r="AF63" s="135">
        <v>27</v>
      </c>
      <c r="AG63" s="135">
        <v>7</v>
      </c>
      <c r="AH63" s="135">
        <v>7</v>
      </c>
      <c r="AI63" s="135">
        <v>7</v>
      </c>
      <c r="AJ63" s="135">
        <v>7</v>
      </c>
      <c r="AK63" s="135">
        <v>20</v>
      </c>
      <c r="AL63" s="135">
        <v>20</v>
      </c>
      <c r="AM63" s="135">
        <v>20</v>
      </c>
      <c r="AN63" s="135">
        <v>20</v>
      </c>
      <c r="AO63" s="135">
        <v>18</v>
      </c>
      <c r="AP63" s="135">
        <v>18</v>
      </c>
      <c r="AQ63" s="135">
        <v>18</v>
      </c>
      <c r="AR63" s="135">
        <v>18</v>
      </c>
      <c r="AS63" s="135">
        <v>24</v>
      </c>
      <c r="AT63" s="135">
        <v>24</v>
      </c>
      <c r="AU63" s="135">
        <v>24</v>
      </c>
      <c r="AV63" s="135">
        <v>24</v>
      </c>
      <c r="AW63" s="128"/>
      <c r="AX63" s="128"/>
      <c r="AY63" s="128"/>
      <c r="AZ63" s="128"/>
      <c r="BA63" s="128"/>
      <c r="BB63" s="128"/>
      <c r="BC63" s="128"/>
      <c r="BD63" s="128"/>
      <c r="BE63" s="128"/>
      <c r="BF63" s="128"/>
      <c r="BG63" s="128"/>
      <c r="BH63" s="128"/>
      <c r="BI63" s="128"/>
      <c r="BJ63" s="128"/>
      <c r="BK63" s="128"/>
      <c r="BL63" s="128"/>
      <c r="BM63" s="128"/>
      <c r="BN63" s="128"/>
      <c r="BO63" s="128"/>
      <c r="BP63" s="128"/>
      <c r="BQ63" s="128"/>
      <c r="BR63" s="128"/>
    </row>
    <row r="64" spans="1:70" s="19" customFormat="1" ht="36.75" hidden="1" customHeight="1">
      <c r="A64" s="12"/>
      <c r="B64" s="13" t="s">
        <v>343</v>
      </c>
      <c r="C64" s="12" t="s">
        <v>22</v>
      </c>
      <c r="D64" s="14">
        <v>100</v>
      </c>
      <c r="E64" s="15">
        <v>100</v>
      </c>
      <c r="F64" s="15">
        <v>100</v>
      </c>
      <c r="G64" s="15">
        <v>100</v>
      </c>
      <c r="H64" s="347"/>
      <c r="I64" s="389"/>
      <c r="J64" s="379">
        <f t="shared" si="64"/>
        <v>100</v>
      </c>
      <c r="K64" s="378">
        <f t="shared" si="50"/>
        <v>100</v>
      </c>
      <c r="L64" s="379">
        <f t="shared" si="51"/>
        <v>100</v>
      </c>
      <c r="M64" s="379">
        <f t="shared" si="52"/>
        <v>100</v>
      </c>
      <c r="N64" s="947"/>
      <c r="O64" s="378">
        <f t="shared" si="53"/>
        <v>100</v>
      </c>
      <c r="P64" s="378">
        <f t="shared" si="54"/>
        <v>100</v>
      </c>
      <c r="Q64" s="379">
        <f t="shared" si="55"/>
        <v>100</v>
      </c>
      <c r="R64" s="389"/>
      <c r="S64" s="389"/>
      <c r="T64" s="15"/>
      <c r="U64" s="17">
        <v>100</v>
      </c>
      <c r="V64" s="17">
        <v>100</v>
      </c>
      <c r="W64" s="17">
        <v>100</v>
      </c>
      <c r="X64" s="17">
        <v>100</v>
      </c>
      <c r="Y64" s="17">
        <v>100</v>
      </c>
      <c r="Z64" s="17">
        <v>100</v>
      </c>
      <c r="AA64" s="17">
        <v>100</v>
      </c>
      <c r="AB64" s="17">
        <v>100</v>
      </c>
      <c r="AC64" s="17">
        <v>100</v>
      </c>
      <c r="AD64" s="17">
        <v>100</v>
      </c>
      <c r="AE64" s="17">
        <v>100</v>
      </c>
      <c r="AF64" s="17">
        <v>100</v>
      </c>
      <c r="AG64" s="17">
        <v>100</v>
      </c>
      <c r="AH64" s="17">
        <v>100</v>
      </c>
      <c r="AI64" s="17">
        <v>100</v>
      </c>
      <c r="AJ64" s="17">
        <v>100</v>
      </c>
      <c r="AK64" s="17">
        <v>100</v>
      </c>
      <c r="AL64" s="17">
        <v>100</v>
      </c>
      <c r="AM64" s="17">
        <v>100</v>
      </c>
      <c r="AN64" s="17">
        <v>100</v>
      </c>
      <c r="AO64" s="17">
        <v>100</v>
      </c>
      <c r="AP64" s="17">
        <v>100</v>
      </c>
      <c r="AQ64" s="17">
        <v>100</v>
      </c>
      <c r="AR64" s="17">
        <v>100</v>
      </c>
      <c r="AS64" s="17">
        <v>100</v>
      </c>
      <c r="AT64" s="17">
        <v>100</v>
      </c>
      <c r="AU64" s="17">
        <v>100</v>
      </c>
      <c r="AV64" s="17">
        <v>100</v>
      </c>
      <c r="AW64" s="18"/>
      <c r="AX64" s="18"/>
      <c r="AY64" s="18"/>
      <c r="AZ64" s="18"/>
      <c r="BA64" s="18"/>
      <c r="BB64" s="18"/>
      <c r="BC64" s="18"/>
      <c r="BD64" s="18"/>
      <c r="BE64" s="18"/>
      <c r="BF64" s="18"/>
      <c r="BG64" s="18"/>
      <c r="BH64" s="18"/>
      <c r="BI64" s="18"/>
      <c r="BJ64" s="18"/>
      <c r="BK64" s="18"/>
      <c r="BL64" s="18"/>
      <c r="BM64" s="18"/>
      <c r="BN64" s="18"/>
      <c r="BO64" s="18"/>
      <c r="BP64" s="18"/>
      <c r="BQ64" s="18"/>
      <c r="BR64" s="18"/>
    </row>
    <row r="65" spans="1:70" s="129" customFormat="1" ht="36.75" hidden="1" customHeight="1">
      <c r="A65" s="124" t="s">
        <v>346</v>
      </c>
      <c r="B65" s="125" t="s">
        <v>347</v>
      </c>
      <c r="C65" s="124" t="s">
        <v>177</v>
      </c>
      <c r="D65" s="126">
        <v>172</v>
      </c>
      <c r="E65" s="126">
        <v>198</v>
      </c>
      <c r="F65" s="126">
        <f t="shared" ref="F65" si="68">W65+AA65+AE65+AI65+AM65+AQ65+AU65</f>
        <v>182</v>
      </c>
      <c r="G65" s="126">
        <f t="shared" ref="G65" si="69">X65+AB65+AF65+AJ65+AN65+AR65+AV65</f>
        <v>182</v>
      </c>
      <c r="H65" s="345"/>
      <c r="I65" s="390"/>
      <c r="J65" s="390">
        <f t="shared" si="64"/>
        <v>31</v>
      </c>
      <c r="K65" s="390">
        <f t="shared" si="50"/>
        <v>42</v>
      </c>
      <c r="L65" s="390">
        <f t="shared" si="51"/>
        <v>18</v>
      </c>
      <c r="M65" s="390">
        <f t="shared" si="52"/>
        <v>12</v>
      </c>
      <c r="N65" s="340"/>
      <c r="O65" s="390">
        <f t="shared" si="53"/>
        <v>39</v>
      </c>
      <c r="P65" s="390">
        <f t="shared" si="54"/>
        <v>20</v>
      </c>
      <c r="Q65" s="390">
        <f t="shared" si="55"/>
        <v>20</v>
      </c>
      <c r="R65" s="390"/>
      <c r="S65" s="390"/>
      <c r="T65" s="126"/>
      <c r="U65" s="134">
        <v>42</v>
      </c>
      <c r="V65" s="134">
        <v>42</v>
      </c>
      <c r="W65" s="134">
        <v>42</v>
      </c>
      <c r="X65" s="134">
        <v>42</v>
      </c>
      <c r="Y65" s="135">
        <v>39</v>
      </c>
      <c r="Z65" s="135">
        <v>39</v>
      </c>
      <c r="AA65" s="135">
        <v>39</v>
      </c>
      <c r="AB65" s="135">
        <v>39</v>
      </c>
      <c r="AC65" s="135">
        <v>20</v>
      </c>
      <c r="AD65" s="135">
        <v>20</v>
      </c>
      <c r="AE65" s="135">
        <v>20</v>
      </c>
      <c r="AF65" s="135">
        <v>20</v>
      </c>
      <c r="AG65" s="135">
        <v>12</v>
      </c>
      <c r="AH65" s="135">
        <v>12</v>
      </c>
      <c r="AI65" s="135">
        <v>12</v>
      </c>
      <c r="AJ65" s="135">
        <v>12</v>
      </c>
      <c r="AK65" s="135">
        <v>18</v>
      </c>
      <c r="AL65" s="135">
        <v>18</v>
      </c>
      <c r="AM65" s="135">
        <v>18</v>
      </c>
      <c r="AN65" s="135">
        <v>18</v>
      </c>
      <c r="AO65" s="135">
        <v>20</v>
      </c>
      <c r="AP65" s="135">
        <v>20</v>
      </c>
      <c r="AQ65" s="135">
        <v>20</v>
      </c>
      <c r="AR65" s="135">
        <v>20</v>
      </c>
      <c r="AS65" s="135">
        <v>31</v>
      </c>
      <c r="AT65" s="135">
        <v>31</v>
      </c>
      <c r="AU65" s="135">
        <v>31</v>
      </c>
      <c r="AV65" s="135">
        <v>31</v>
      </c>
      <c r="AW65" s="128"/>
      <c r="AX65" s="128"/>
      <c r="AY65" s="128"/>
      <c r="AZ65" s="128"/>
      <c r="BA65" s="128"/>
      <c r="BB65" s="128"/>
      <c r="BC65" s="128"/>
      <c r="BD65" s="128"/>
      <c r="BE65" s="128"/>
      <c r="BF65" s="128"/>
      <c r="BG65" s="128"/>
      <c r="BH65" s="128"/>
      <c r="BI65" s="128"/>
      <c r="BJ65" s="128"/>
      <c r="BK65" s="128"/>
      <c r="BL65" s="128"/>
      <c r="BM65" s="128"/>
      <c r="BN65" s="128"/>
      <c r="BO65" s="128"/>
      <c r="BP65" s="128"/>
      <c r="BQ65" s="128"/>
      <c r="BR65" s="128"/>
    </row>
    <row r="66" spans="1:70" s="19" customFormat="1" ht="36.75" hidden="1" customHeight="1">
      <c r="A66" s="12"/>
      <c r="B66" s="13" t="s">
        <v>343</v>
      </c>
      <c r="C66" s="12" t="s">
        <v>22</v>
      </c>
      <c r="D66" s="14">
        <v>100</v>
      </c>
      <c r="E66" s="15">
        <v>100</v>
      </c>
      <c r="F66" s="15">
        <v>100</v>
      </c>
      <c r="G66" s="15">
        <v>100</v>
      </c>
      <c r="H66" s="347"/>
      <c r="I66" s="389"/>
      <c r="J66" s="378">
        <f t="shared" si="64"/>
        <v>100</v>
      </c>
      <c r="K66" s="378">
        <f t="shared" si="50"/>
        <v>100</v>
      </c>
      <c r="L66" s="378">
        <f t="shared" si="51"/>
        <v>100</v>
      </c>
      <c r="M66" s="378">
        <f t="shared" si="52"/>
        <v>100</v>
      </c>
      <c r="N66" s="947"/>
      <c r="O66" s="378">
        <f t="shared" si="53"/>
        <v>100</v>
      </c>
      <c r="P66" s="378">
        <f t="shared" si="54"/>
        <v>100</v>
      </c>
      <c r="Q66" s="378">
        <f t="shared" si="55"/>
        <v>100</v>
      </c>
      <c r="R66" s="389"/>
      <c r="S66" s="389"/>
      <c r="T66" s="15"/>
      <c r="U66" s="17">
        <v>100</v>
      </c>
      <c r="V66" s="17">
        <v>100</v>
      </c>
      <c r="W66" s="17">
        <v>100</v>
      </c>
      <c r="X66" s="17">
        <v>100</v>
      </c>
      <c r="Y66" s="17">
        <v>100</v>
      </c>
      <c r="Z66" s="17">
        <v>100</v>
      </c>
      <c r="AA66" s="17">
        <v>100</v>
      </c>
      <c r="AB66" s="17">
        <v>100</v>
      </c>
      <c r="AC66" s="17">
        <v>100</v>
      </c>
      <c r="AD66" s="17">
        <v>100</v>
      </c>
      <c r="AE66" s="17">
        <v>100</v>
      </c>
      <c r="AF66" s="17">
        <v>100</v>
      </c>
      <c r="AG66" s="17">
        <v>100</v>
      </c>
      <c r="AH66" s="17">
        <v>100</v>
      </c>
      <c r="AI66" s="17">
        <v>100</v>
      </c>
      <c r="AJ66" s="17">
        <v>100</v>
      </c>
      <c r="AK66" s="17">
        <v>100</v>
      </c>
      <c r="AL66" s="17">
        <v>100</v>
      </c>
      <c r="AM66" s="17">
        <v>100</v>
      </c>
      <c r="AN66" s="17">
        <v>100</v>
      </c>
      <c r="AO66" s="17">
        <v>100</v>
      </c>
      <c r="AP66" s="17">
        <v>100</v>
      </c>
      <c r="AQ66" s="17">
        <v>100</v>
      </c>
      <c r="AR66" s="17">
        <v>100</v>
      </c>
      <c r="AS66" s="17">
        <v>100</v>
      </c>
      <c r="AT66" s="17">
        <v>100</v>
      </c>
      <c r="AU66" s="17">
        <v>100</v>
      </c>
      <c r="AV66" s="17">
        <v>100</v>
      </c>
      <c r="AW66" s="18"/>
      <c r="AX66" s="18"/>
      <c r="AY66" s="18"/>
      <c r="AZ66" s="18"/>
      <c r="BA66" s="18"/>
      <c r="BB66" s="18"/>
      <c r="BC66" s="18"/>
      <c r="BD66" s="18"/>
      <c r="BE66" s="18"/>
      <c r="BF66" s="18"/>
      <c r="BG66" s="18"/>
      <c r="BH66" s="18"/>
      <c r="BI66" s="18"/>
      <c r="BJ66" s="18"/>
      <c r="BK66" s="18"/>
      <c r="BL66" s="18"/>
      <c r="BM66" s="18"/>
      <c r="BN66" s="18"/>
      <c r="BO66" s="18"/>
      <c r="BP66" s="18"/>
      <c r="BQ66" s="18"/>
      <c r="BR66" s="18"/>
    </row>
    <row r="67" spans="1:70" s="129" customFormat="1" ht="36.75" hidden="1" customHeight="1">
      <c r="A67" s="124" t="s">
        <v>348</v>
      </c>
      <c r="B67" s="125" t="s">
        <v>349</v>
      </c>
      <c r="C67" s="124" t="s">
        <v>177</v>
      </c>
      <c r="D67" s="126">
        <v>144</v>
      </c>
      <c r="E67" s="126">
        <v>136</v>
      </c>
      <c r="F67" s="126">
        <f t="shared" ref="F67" si="70">W67+AA67+AE67+AI67+AM67+AQ67+AU67</f>
        <v>143</v>
      </c>
      <c r="G67" s="126">
        <f t="shared" ref="G67" si="71">X67+AB67+AF67+AJ67+AN67+AR67+AV67</f>
        <v>143</v>
      </c>
      <c r="H67" s="345"/>
      <c r="I67" s="390"/>
      <c r="J67" s="390">
        <f t="shared" si="64"/>
        <v>26</v>
      </c>
      <c r="K67" s="390">
        <f t="shared" si="50"/>
        <v>25</v>
      </c>
      <c r="L67" s="390">
        <f t="shared" si="51"/>
        <v>19</v>
      </c>
      <c r="M67" s="390">
        <f t="shared" si="52"/>
        <v>15</v>
      </c>
      <c r="N67" s="340"/>
      <c r="O67" s="390">
        <f t="shared" si="53"/>
        <v>23</v>
      </c>
      <c r="P67" s="390">
        <f t="shared" si="54"/>
        <v>20</v>
      </c>
      <c r="Q67" s="390">
        <f t="shared" si="55"/>
        <v>15</v>
      </c>
      <c r="R67" s="390"/>
      <c r="S67" s="390"/>
      <c r="T67" s="126"/>
      <c r="U67" s="127">
        <v>25</v>
      </c>
      <c r="V67" s="127">
        <v>25</v>
      </c>
      <c r="W67" s="127">
        <v>25</v>
      </c>
      <c r="X67" s="127">
        <v>25</v>
      </c>
      <c r="Y67" s="127">
        <v>23</v>
      </c>
      <c r="Z67" s="127">
        <v>23</v>
      </c>
      <c r="AA67" s="127">
        <v>23</v>
      </c>
      <c r="AB67" s="127">
        <v>23</v>
      </c>
      <c r="AC67" s="127">
        <v>20</v>
      </c>
      <c r="AD67" s="127">
        <v>20</v>
      </c>
      <c r="AE67" s="127">
        <v>20</v>
      </c>
      <c r="AF67" s="127">
        <v>20</v>
      </c>
      <c r="AG67" s="127">
        <v>15</v>
      </c>
      <c r="AH67" s="127">
        <v>15</v>
      </c>
      <c r="AI67" s="127">
        <v>15</v>
      </c>
      <c r="AJ67" s="127">
        <v>15</v>
      </c>
      <c r="AK67" s="127">
        <v>12</v>
      </c>
      <c r="AL67" s="127">
        <v>19</v>
      </c>
      <c r="AM67" s="127">
        <v>19</v>
      </c>
      <c r="AN67" s="127">
        <v>19</v>
      </c>
      <c r="AO67" s="127">
        <v>15</v>
      </c>
      <c r="AP67" s="127">
        <v>15</v>
      </c>
      <c r="AQ67" s="127">
        <v>15</v>
      </c>
      <c r="AR67" s="127">
        <v>15</v>
      </c>
      <c r="AS67" s="127">
        <v>26</v>
      </c>
      <c r="AT67" s="127">
        <v>26</v>
      </c>
      <c r="AU67" s="127">
        <v>26</v>
      </c>
      <c r="AV67" s="127">
        <v>26</v>
      </c>
      <c r="AW67" s="128"/>
      <c r="AX67" s="128"/>
      <c r="AY67" s="128"/>
      <c r="AZ67" s="128"/>
      <c r="BA67" s="128"/>
      <c r="BB67" s="128"/>
      <c r="BC67" s="128"/>
      <c r="BD67" s="128"/>
      <c r="BE67" s="128"/>
      <c r="BF67" s="128"/>
      <c r="BG67" s="128"/>
      <c r="BH67" s="128"/>
      <c r="BI67" s="128"/>
      <c r="BJ67" s="128"/>
      <c r="BK67" s="128"/>
      <c r="BL67" s="128"/>
      <c r="BM67" s="128"/>
      <c r="BN67" s="128"/>
      <c r="BO67" s="128"/>
      <c r="BP67" s="128"/>
      <c r="BQ67" s="128"/>
      <c r="BR67" s="128"/>
    </row>
    <row r="68" spans="1:70" s="19" customFormat="1" ht="36.75" hidden="1" customHeight="1">
      <c r="A68" s="12"/>
      <c r="B68" s="13" t="s">
        <v>343</v>
      </c>
      <c r="C68" s="12" t="s">
        <v>22</v>
      </c>
      <c r="D68" s="14">
        <v>100</v>
      </c>
      <c r="E68" s="15">
        <v>100</v>
      </c>
      <c r="F68" s="15">
        <v>100</v>
      </c>
      <c r="G68" s="15">
        <v>100</v>
      </c>
      <c r="H68" s="347"/>
      <c r="I68" s="389"/>
      <c r="J68" s="378">
        <f t="shared" si="64"/>
        <v>100</v>
      </c>
      <c r="K68" s="378">
        <f t="shared" si="50"/>
        <v>100</v>
      </c>
      <c r="L68" s="378">
        <f t="shared" si="51"/>
        <v>100</v>
      </c>
      <c r="M68" s="378">
        <f t="shared" si="52"/>
        <v>100</v>
      </c>
      <c r="N68" s="947"/>
      <c r="O68" s="378">
        <f t="shared" si="53"/>
        <v>100</v>
      </c>
      <c r="P68" s="378">
        <f t="shared" si="54"/>
        <v>100</v>
      </c>
      <c r="Q68" s="378">
        <f t="shared" si="55"/>
        <v>100</v>
      </c>
      <c r="R68" s="389"/>
      <c r="S68" s="389"/>
      <c r="T68" s="15"/>
      <c r="U68" s="17">
        <v>100</v>
      </c>
      <c r="V68" s="17">
        <v>100</v>
      </c>
      <c r="W68" s="17">
        <v>100</v>
      </c>
      <c r="X68" s="17">
        <v>100</v>
      </c>
      <c r="Y68" s="17">
        <v>100</v>
      </c>
      <c r="Z68" s="17">
        <v>100</v>
      </c>
      <c r="AA68" s="17">
        <v>100</v>
      </c>
      <c r="AB68" s="17">
        <v>100</v>
      </c>
      <c r="AC68" s="17">
        <v>100</v>
      </c>
      <c r="AD68" s="17">
        <v>100</v>
      </c>
      <c r="AE68" s="17">
        <v>100</v>
      </c>
      <c r="AF68" s="17">
        <v>100</v>
      </c>
      <c r="AG68" s="17">
        <v>100</v>
      </c>
      <c r="AH68" s="17">
        <v>100</v>
      </c>
      <c r="AI68" s="17">
        <v>100</v>
      </c>
      <c r="AJ68" s="17">
        <v>100</v>
      </c>
      <c r="AK68" s="17">
        <v>100</v>
      </c>
      <c r="AL68" s="17">
        <v>100</v>
      </c>
      <c r="AM68" s="17">
        <v>100</v>
      </c>
      <c r="AN68" s="17">
        <v>100</v>
      </c>
      <c r="AO68" s="17">
        <v>100</v>
      </c>
      <c r="AP68" s="17">
        <v>100</v>
      </c>
      <c r="AQ68" s="17">
        <v>100</v>
      </c>
      <c r="AR68" s="17">
        <v>100</v>
      </c>
      <c r="AS68" s="17">
        <v>100</v>
      </c>
      <c r="AT68" s="17">
        <v>100</v>
      </c>
      <c r="AU68" s="17">
        <v>100</v>
      </c>
      <c r="AV68" s="17">
        <v>100</v>
      </c>
      <c r="AW68" s="18"/>
      <c r="AX68" s="18"/>
      <c r="AY68" s="18"/>
      <c r="AZ68" s="18"/>
      <c r="BA68" s="18"/>
      <c r="BB68" s="18"/>
      <c r="BC68" s="18"/>
      <c r="BD68" s="18"/>
      <c r="BE68" s="18"/>
      <c r="BF68" s="18"/>
      <c r="BG68" s="18"/>
      <c r="BH68" s="18"/>
      <c r="BI68" s="18"/>
      <c r="BJ68" s="18"/>
      <c r="BK68" s="18"/>
      <c r="BL68" s="18"/>
      <c r="BM68" s="18"/>
      <c r="BN68" s="18"/>
      <c r="BO68" s="18"/>
      <c r="BP68" s="18"/>
      <c r="BQ68" s="18"/>
      <c r="BR68" s="18"/>
    </row>
    <row r="69" spans="1:70" s="122" customFormat="1" ht="36.75" hidden="1" customHeight="1">
      <c r="A69" s="118">
        <v>9</v>
      </c>
      <c r="B69" s="130" t="s">
        <v>350</v>
      </c>
      <c r="C69" s="118"/>
      <c r="D69" s="119"/>
      <c r="E69" s="119"/>
      <c r="F69" s="119"/>
      <c r="G69" s="119"/>
      <c r="H69" s="119"/>
      <c r="I69" s="381"/>
      <c r="J69" s="381"/>
      <c r="K69" s="381"/>
      <c r="L69" s="381"/>
      <c r="M69" s="381"/>
      <c r="N69" s="270"/>
      <c r="O69" s="381"/>
      <c r="P69" s="381"/>
      <c r="Q69" s="381"/>
      <c r="R69" s="381"/>
      <c r="S69" s="381"/>
      <c r="T69" s="119"/>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row>
    <row r="70" spans="1:70" ht="45" hidden="1" customHeight="1">
      <c r="A70" s="6"/>
      <c r="B70" s="11" t="s">
        <v>351</v>
      </c>
      <c r="C70" s="6" t="s">
        <v>22</v>
      </c>
      <c r="D70" s="23">
        <v>54.1</v>
      </c>
      <c r="E70" s="30">
        <v>54.4</v>
      </c>
      <c r="F70" s="9">
        <v>58.8</v>
      </c>
      <c r="G70" s="9">
        <v>60</v>
      </c>
      <c r="H70" s="120"/>
      <c r="I70" s="391"/>
      <c r="J70" s="379">
        <f t="shared" ref="J70:J79" si="72">AV70</f>
        <v>28.806584362139919</v>
      </c>
      <c r="K70" s="379">
        <f t="shared" ref="K70:K79" si="73">X70</f>
        <v>70.588235294117652</v>
      </c>
      <c r="L70" s="379">
        <f t="shared" ref="L70:L79" si="74">AN70</f>
        <v>50.931677018633536</v>
      </c>
      <c r="M70" s="379">
        <f t="shared" ref="M70:M79" si="75">AJ70</f>
        <v>51.282051282051277</v>
      </c>
      <c r="N70" s="337"/>
      <c r="O70" s="379">
        <f t="shared" ref="O70:O79" si="76">AB70</f>
        <v>85.081585081585075</v>
      </c>
      <c r="P70" s="379">
        <f t="shared" ref="P70:P79" si="77">AF70</f>
        <v>47.712418300653596</v>
      </c>
      <c r="Q70" s="379">
        <f t="shared" ref="Q70:Q79" si="78">AR70</f>
        <v>39.285714285714285</v>
      </c>
      <c r="R70" s="391"/>
      <c r="S70" s="391"/>
      <c r="T70" s="30"/>
      <c r="U70" s="28">
        <v>59</v>
      </c>
      <c r="V70" s="28">
        <v>75.401069518716582</v>
      </c>
      <c r="W70" s="28">
        <v>70.588235294117652</v>
      </c>
      <c r="X70" s="28">
        <v>70.588235294117652</v>
      </c>
      <c r="Y70" s="28">
        <v>75.7</v>
      </c>
      <c r="Z70" s="28">
        <v>89.743589743589752</v>
      </c>
      <c r="AA70" s="28">
        <v>85.081585081585075</v>
      </c>
      <c r="AB70" s="28">
        <v>85.081585081585075</v>
      </c>
      <c r="AC70" s="28">
        <v>48.47</v>
      </c>
      <c r="AD70" s="28">
        <v>51.960784313725497</v>
      </c>
      <c r="AE70" s="28">
        <v>47.712418300653596</v>
      </c>
      <c r="AF70" s="28">
        <v>47.712418300653596</v>
      </c>
      <c r="AG70" s="28">
        <v>44.9</v>
      </c>
      <c r="AH70" s="28">
        <v>42.307692307692307</v>
      </c>
      <c r="AI70" s="28">
        <v>51.282051282051277</v>
      </c>
      <c r="AJ70" s="28">
        <v>51.282051282051277</v>
      </c>
      <c r="AK70" s="28">
        <v>89.2</v>
      </c>
      <c r="AL70" s="28">
        <v>43.478260869565219</v>
      </c>
      <c r="AM70" s="28">
        <v>50.931677018633536</v>
      </c>
      <c r="AN70" s="28">
        <v>50.931677018633536</v>
      </c>
      <c r="AO70" s="28">
        <v>31.3</v>
      </c>
      <c r="AP70" s="28">
        <v>36.904761904761905</v>
      </c>
      <c r="AQ70" s="28">
        <v>39.285714285714285</v>
      </c>
      <c r="AR70" s="28">
        <v>39.285714285714285</v>
      </c>
      <c r="AS70" s="28">
        <v>32</v>
      </c>
      <c r="AT70" s="28">
        <v>26.337448559670783</v>
      </c>
      <c r="AU70" s="28">
        <v>28.806584362139919</v>
      </c>
      <c r="AV70" s="28">
        <v>28.806584362139919</v>
      </c>
    </row>
    <row r="71" spans="1:70" ht="45" hidden="1" customHeight="1">
      <c r="A71" s="6"/>
      <c r="B71" s="7" t="s">
        <v>352</v>
      </c>
      <c r="C71" s="6" t="s">
        <v>22</v>
      </c>
      <c r="D71" s="8">
        <v>100</v>
      </c>
      <c r="E71" s="31">
        <v>100</v>
      </c>
      <c r="F71" s="31">
        <v>100</v>
      </c>
      <c r="G71" s="31">
        <v>100</v>
      </c>
      <c r="H71" s="348"/>
      <c r="I71" s="392"/>
      <c r="J71" s="378">
        <f t="shared" si="72"/>
        <v>100</v>
      </c>
      <c r="K71" s="378">
        <f t="shared" si="73"/>
        <v>100</v>
      </c>
      <c r="L71" s="378">
        <f t="shared" si="74"/>
        <v>100</v>
      </c>
      <c r="M71" s="378">
        <f t="shared" si="75"/>
        <v>100</v>
      </c>
      <c r="N71" s="948"/>
      <c r="O71" s="378">
        <f t="shared" si="76"/>
        <v>100</v>
      </c>
      <c r="P71" s="378">
        <f t="shared" si="77"/>
        <v>100</v>
      </c>
      <c r="Q71" s="378">
        <f t="shared" si="78"/>
        <v>100</v>
      </c>
      <c r="R71" s="392"/>
      <c r="S71" s="392"/>
      <c r="T71" s="31"/>
      <c r="U71" s="10">
        <v>100</v>
      </c>
      <c r="V71" s="10">
        <v>100</v>
      </c>
      <c r="W71" s="10">
        <v>100</v>
      </c>
      <c r="X71" s="10">
        <v>100</v>
      </c>
      <c r="Y71" s="10">
        <v>100</v>
      </c>
      <c r="Z71" s="10">
        <v>100</v>
      </c>
      <c r="AA71" s="10">
        <v>100</v>
      </c>
      <c r="AB71" s="10">
        <v>100</v>
      </c>
      <c r="AC71" s="10">
        <v>100</v>
      </c>
      <c r="AD71" s="10">
        <v>100</v>
      </c>
      <c r="AE71" s="10">
        <v>100</v>
      </c>
      <c r="AF71" s="10">
        <v>100</v>
      </c>
      <c r="AG71" s="10">
        <v>100</v>
      </c>
      <c r="AH71" s="10">
        <v>100</v>
      </c>
      <c r="AI71" s="10">
        <v>100</v>
      </c>
      <c r="AJ71" s="10">
        <v>100</v>
      </c>
      <c r="AK71" s="10">
        <v>100</v>
      </c>
      <c r="AL71" s="10">
        <v>100</v>
      </c>
      <c r="AM71" s="10">
        <v>100</v>
      </c>
      <c r="AN71" s="10">
        <v>100</v>
      </c>
      <c r="AO71" s="10">
        <v>100</v>
      </c>
      <c r="AP71" s="10">
        <v>100</v>
      </c>
      <c r="AQ71" s="10">
        <v>100</v>
      </c>
      <c r="AR71" s="10">
        <v>100</v>
      </c>
      <c r="AS71" s="10">
        <v>100</v>
      </c>
      <c r="AT71" s="10">
        <v>100</v>
      </c>
      <c r="AU71" s="10">
        <v>100</v>
      </c>
      <c r="AV71" s="10">
        <v>100</v>
      </c>
    </row>
    <row r="72" spans="1:70" ht="45" hidden="1" customHeight="1">
      <c r="A72" s="6"/>
      <c r="B72" s="11" t="s">
        <v>353</v>
      </c>
      <c r="C72" s="6" t="s">
        <v>22</v>
      </c>
      <c r="D72" s="8">
        <v>100</v>
      </c>
      <c r="E72" s="31">
        <v>100</v>
      </c>
      <c r="F72" s="31">
        <v>100</v>
      </c>
      <c r="G72" s="31">
        <v>100</v>
      </c>
      <c r="H72" s="348"/>
      <c r="I72" s="392"/>
      <c r="J72" s="378">
        <f t="shared" si="72"/>
        <v>100</v>
      </c>
      <c r="K72" s="378">
        <f t="shared" si="73"/>
        <v>100</v>
      </c>
      <c r="L72" s="378">
        <f t="shared" si="74"/>
        <v>100</v>
      </c>
      <c r="M72" s="378">
        <f t="shared" si="75"/>
        <v>100</v>
      </c>
      <c r="N72" s="948"/>
      <c r="O72" s="378">
        <f t="shared" si="76"/>
        <v>100</v>
      </c>
      <c r="P72" s="378">
        <f t="shared" si="77"/>
        <v>100</v>
      </c>
      <c r="Q72" s="378">
        <f t="shared" si="78"/>
        <v>100</v>
      </c>
      <c r="R72" s="392"/>
      <c r="S72" s="392"/>
      <c r="T72" s="31"/>
      <c r="U72" s="10">
        <v>100</v>
      </c>
      <c r="V72" s="10">
        <v>100</v>
      </c>
      <c r="W72" s="10">
        <v>100</v>
      </c>
      <c r="X72" s="10">
        <v>100</v>
      </c>
      <c r="Y72" s="10">
        <v>100</v>
      </c>
      <c r="Z72" s="10">
        <v>100</v>
      </c>
      <c r="AA72" s="10">
        <v>100</v>
      </c>
      <c r="AB72" s="10">
        <v>100</v>
      </c>
      <c r="AC72" s="10">
        <v>100</v>
      </c>
      <c r="AD72" s="10">
        <v>100</v>
      </c>
      <c r="AE72" s="10">
        <v>100</v>
      </c>
      <c r="AF72" s="10">
        <v>100</v>
      </c>
      <c r="AG72" s="10">
        <v>100</v>
      </c>
      <c r="AH72" s="10">
        <v>100</v>
      </c>
      <c r="AI72" s="10">
        <v>100</v>
      </c>
      <c r="AJ72" s="10">
        <v>100</v>
      </c>
      <c r="AK72" s="10">
        <v>100</v>
      </c>
      <c r="AL72" s="10">
        <v>100</v>
      </c>
      <c r="AM72" s="10">
        <v>100</v>
      </c>
      <c r="AN72" s="10">
        <v>100</v>
      </c>
      <c r="AO72" s="10">
        <v>100</v>
      </c>
      <c r="AP72" s="10">
        <v>100</v>
      </c>
      <c r="AQ72" s="10">
        <v>100</v>
      </c>
      <c r="AR72" s="10">
        <v>100</v>
      </c>
      <c r="AS72" s="10">
        <v>100</v>
      </c>
      <c r="AT72" s="10">
        <v>100</v>
      </c>
      <c r="AU72" s="10">
        <v>100</v>
      </c>
      <c r="AV72" s="10">
        <v>100</v>
      </c>
    </row>
    <row r="73" spans="1:70" ht="45" hidden="1" customHeight="1">
      <c r="A73" s="6"/>
      <c r="B73" s="11" t="s">
        <v>354</v>
      </c>
      <c r="C73" s="6" t="s">
        <v>22</v>
      </c>
      <c r="D73" s="8">
        <v>100</v>
      </c>
      <c r="E73" s="31">
        <v>100</v>
      </c>
      <c r="F73" s="31">
        <v>100</v>
      </c>
      <c r="G73" s="31">
        <v>100</v>
      </c>
      <c r="H73" s="348"/>
      <c r="I73" s="392"/>
      <c r="J73" s="378">
        <f t="shared" si="72"/>
        <v>100</v>
      </c>
      <c r="K73" s="378">
        <f t="shared" si="73"/>
        <v>100</v>
      </c>
      <c r="L73" s="378">
        <f t="shared" si="74"/>
        <v>100</v>
      </c>
      <c r="M73" s="378">
        <f t="shared" si="75"/>
        <v>100</v>
      </c>
      <c r="N73" s="948"/>
      <c r="O73" s="378">
        <f t="shared" si="76"/>
        <v>100</v>
      </c>
      <c r="P73" s="378">
        <f t="shared" si="77"/>
        <v>100</v>
      </c>
      <c r="Q73" s="378">
        <f t="shared" si="78"/>
        <v>100</v>
      </c>
      <c r="R73" s="392"/>
      <c r="S73" s="392"/>
      <c r="T73" s="31"/>
      <c r="U73" s="10">
        <v>100</v>
      </c>
      <c r="V73" s="10">
        <v>100</v>
      </c>
      <c r="W73" s="10">
        <v>100</v>
      </c>
      <c r="X73" s="10">
        <v>100</v>
      </c>
      <c r="Y73" s="10">
        <v>100</v>
      </c>
      <c r="Z73" s="10">
        <v>100</v>
      </c>
      <c r="AA73" s="10">
        <v>100</v>
      </c>
      <c r="AB73" s="10">
        <v>100</v>
      </c>
      <c r="AC73" s="10">
        <v>100</v>
      </c>
      <c r="AD73" s="10">
        <v>100</v>
      </c>
      <c r="AE73" s="10">
        <v>100</v>
      </c>
      <c r="AF73" s="10">
        <v>100</v>
      </c>
      <c r="AG73" s="10">
        <v>100</v>
      </c>
      <c r="AH73" s="10">
        <v>100</v>
      </c>
      <c r="AI73" s="10">
        <v>100</v>
      </c>
      <c r="AJ73" s="10">
        <v>100</v>
      </c>
      <c r="AK73" s="10">
        <v>100</v>
      </c>
      <c r="AL73" s="10">
        <v>100</v>
      </c>
      <c r="AM73" s="10">
        <v>100</v>
      </c>
      <c r="AN73" s="10">
        <v>100</v>
      </c>
      <c r="AO73" s="10">
        <v>100</v>
      </c>
      <c r="AP73" s="10">
        <v>100</v>
      </c>
      <c r="AQ73" s="10">
        <v>100</v>
      </c>
      <c r="AR73" s="10">
        <v>100</v>
      </c>
      <c r="AS73" s="10">
        <v>100</v>
      </c>
      <c r="AT73" s="10">
        <v>100</v>
      </c>
      <c r="AU73" s="10">
        <v>100</v>
      </c>
      <c r="AV73" s="10">
        <v>100</v>
      </c>
    </row>
    <row r="74" spans="1:70" ht="45" hidden="1" customHeight="1">
      <c r="A74" s="6"/>
      <c r="B74" s="11" t="s">
        <v>355</v>
      </c>
      <c r="C74" s="6" t="s">
        <v>22</v>
      </c>
      <c r="D74" s="8">
        <v>100</v>
      </c>
      <c r="E74" s="31">
        <v>100</v>
      </c>
      <c r="F74" s="31">
        <v>100</v>
      </c>
      <c r="G74" s="31">
        <v>100</v>
      </c>
      <c r="H74" s="348"/>
      <c r="I74" s="392"/>
      <c r="J74" s="378">
        <f t="shared" si="72"/>
        <v>100</v>
      </c>
      <c r="K74" s="378">
        <f t="shared" si="73"/>
        <v>100</v>
      </c>
      <c r="L74" s="378">
        <f t="shared" si="74"/>
        <v>100</v>
      </c>
      <c r="M74" s="378">
        <f t="shared" si="75"/>
        <v>100</v>
      </c>
      <c r="N74" s="948"/>
      <c r="O74" s="378">
        <f t="shared" si="76"/>
        <v>100</v>
      </c>
      <c r="P74" s="378">
        <f t="shared" si="77"/>
        <v>100</v>
      </c>
      <c r="Q74" s="378">
        <f t="shared" si="78"/>
        <v>100</v>
      </c>
      <c r="R74" s="392"/>
      <c r="S74" s="392"/>
      <c r="T74" s="31"/>
      <c r="U74" s="10">
        <v>100</v>
      </c>
      <c r="V74" s="10">
        <v>100</v>
      </c>
      <c r="W74" s="10">
        <v>100</v>
      </c>
      <c r="X74" s="10">
        <v>100</v>
      </c>
      <c r="Y74" s="10">
        <v>100</v>
      </c>
      <c r="Z74" s="10">
        <v>100</v>
      </c>
      <c r="AA74" s="10">
        <v>100</v>
      </c>
      <c r="AB74" s="10">
        <v>100</v>
      </c>
      <c r="AC74" s="10">
        <v>100</v>
      </c>
      <c r="AD74" s="10">
        <v>100</v>
      </c>
      <c r="AE74" s="10">
        <v>100</v>
      </c>
      <c r="AF74" s="10">
        <v>100</v>
      </c>
      <c r="AG74" s="10">
        <v>100</v>
      </c>
      <c r="AH74" s="10">
        <v>100</v>
      </c>
      <c r="AI74" s="10">
        <v>100</v>
      </c>
      <c r="AJ74" s="10">
        <v>100</v>
      </c>
      <c r="AK74" s="10">
        <v>100</v>
      </c>
      <c r="AL74" s="10">
        <v>100</v>
      </c>
      <c r="AM74" s="10">
        <v>100</v>
      </c>
      <c r="AN74" s="10">
        <v>100</v>
      </c>
      <c r="AO74" s="10">
        <v>100</v>
      </c>
      <c r="AP74" s="10">
        <v>100</v>
      </c>
      <c r="AQ74" s="10">
        <v>100</v>
      </c>
      <c r="AR74" s="10">
        <v>100</v>
      </c>
      <c r="AS74" s="10">
        <v>100</v>
      </c>
      <c r="AT74" s="10">
        <v>100</v>
      </c>
      <c r="AU74" s="10">
        <v>100</v>
      </c>
      <c r="AV74" s="10">
        <v>100</v>
      </c>
    </row>
    <row r="75" spans="1:70" ht="54.75" hidden="1" customHeight="1">
      <c r="A75" s="6"/>
      <c r="B75" s="7" t="s">
        <v>356</v>
      </c>
      <c r="C75" s="6" t="s">
        <v>22</v>
      </c>
      <c r="D75" s="8">
        <v>100</v>
      </c>
      <c r="E75" s="31">
        <v>100</v>
      </c>
      <c r="F75" s="31">
        <v>99.9</v>
      </c>
      <c r="G75" s="31">
        <v>100</v>
      </c>
      <c r="H75" s="348"/>
      <c r="I75" s="392"/>
      <c r="J75" s="378">
        <f t="shared" si="72"/>
        <v>100</v>
      </c>
      <c r="K75" s="378">
        <f t="shared" si="73"/>
        <v>100</v>
      </c>
      <c r="L75" s="378">
        <f t="shared" si="74"/>
        <v>100</v>
      </c>
      <c r="M75" s="378">
        <f t="shared" si="75"/>
        <v>100</v>
      </c>
      <c r="N75" s="948"/>
      <c r="O75" s="378">
        <f t="shared" si="76"/>
        <v>100</v>
      </c>
      <c r="P75" s="378">
        <f t="shared" si="77"/>
        <v>100</v>
      </c>
      <c r="Q75" s="378">
        <f t="shared" si="78"/>
        <v>100</v>
      </c>
      <c r="R75" s="392"/>
      <c r="S75" s="392"/>
      <c r="T75" s="31"/>
      <c r="U75" s="10">
        <v>100</v>
      </c>
      <c r="V75" s="10">
        <v>100</v>
      </c>
      <c r="W75" s="10">
        <v>100</v>
      </c>
      <c r="X75" s="10">
        <v>100</v>
      </c>
      <c r="Y75" s="10">
        <v>100</v>
      </c>
      <c r="Z75" s="10">
        <v>100</v>
      </c>
      <c r="AA75" s="10">
        <v>100</v>
      </c>
      <c r="AB75" s="10">
        <v>100</v>
      </c>
      <c r="AC75" s="10">
        <v>100</v>
      </c>
      <c r="AD75" s="10">
        <v>100</v>
      </c>
      <c r="AE75" s="10">
        <v>100</v>
      </c>
      <c r="AF75" s="10">
        <v>100</v>
      </c>
      <c r="AG75" s="10">
        <v>100</v>
      </c>
      <c r="AH75" s="10">
        <v>100</v>
      </c>
      <c r="AI75" s="10">
        <v>100</v>
      </c>
      <c r="AJ75" s="10">
        <v>100</v>
      </c>
      <c r="AK75" s="10">
        <v>100</v>
      </c>
      <c r="AL75" s="10">
        <v>100</v>
      </c>
      <c r="AM75" s="10">
        <v>100</v>
      </c>
      <c r="AN75" s="10">
        <v>100</v>
      </c>
      <c r="AO75" s="10">
        <v>100</v>
      </c>
      <c r="AP75" s="10">
        <v>100</v>
      </c>
      <c r="AQ75" s="10">
        <v>100</v>
      </c>
      <c r="AR75" s="10">
        <v>100</v>
      </c>
      <c r="AS75" s="10">
        <v>100</v>
      </c>
      <c r="AT75" s="10">
        <v>100</v>
      </c>
      <c r="AU75" s="10">
        <v>100</v>
      </c>
      <c r="AV75" s="10">
        <v>100</v>
      </c>
    </row>
    <row r="76" spans="1:70" ht="54.75" hidden="1" customHeight="1">
      <c r="A76" s="6"/>
      <c r="B76" s="7" t="s">
        <v>357</v>
      </c>
      <c r="C76" s="6" t="s">
        <v>22</v>
      </c>
      <c r="D76" s="8">
        <v>100</v>
      </c>
      <c r="E76" s="31">
        <v>100</v>
      </c>
      <c r="F76" s="31">
        <v>100</v>
      </c>
      <c r="G76" s="31">
        <v>100</v>
      </c>
      <c r="H76" s="348"/>
      <c r="I76" s="392"/>
      <c r="J76" s="378">
        <f t="shared" si="72"/>
        <v>100</v>
      </c>
      <c r="K76" s="378">
        <f t="shared" si="73"/>
        <v>100</v>
      </c>
      <c r="L76" s="378">
        <f t="shared" si="74"/>
        <v>100</v>
      </c>
      <c r="M76" s="378">
        <f t="shared" si="75"/>
        <v>100</v>
      </c>
      <c r="N76" s="948"/>
      <c r="O76" s="378">
        <f t="shared" si="76"/>
        <v>100</v>
      </c>
      <c r="P76" s="378">
        <f t="shared" si="77"/>
        <v>100</v>
      </c>
      <c r="Q76" s="378">
        <f t="shared" si="78"/>
        <v>100</v>
      </c>
      <c r="R76" s="392"/>
      <c r="S76" s="392"/>
      <c r="T76" s="31"/>
      <c r="U76" s="10">
        <v>100</v>
      </c>
      <c r="V76" s="10">
        <v>100</v>
      </c>
      <c r="W76" s="10">
        <v>100</v>
      </c>
      <c r="X76" s="10">
        <v>100</v>
      </c>
      <c r="Y76" s="10">
        <v>100</v>
      </c>
      <c r="Z76" s="10">
        <v>100</v>
      </c>
      <c r="AA76" s="10">
        <v>100</v>
      </c>
      <c r="AB76" s="10">
        <v>100</v>
      </c>
      <c r="AC76" s="10">
        <v>100</v>
      </c>
      <c r="AD76" s="10">
        <v>100</v>
      </c>
      <c r="AE76" s="10">
        <v>100</v>
      </c>
      <c r="AF76" s="10">
        <v>100</v>
      </c>
      <c r="AG76" s="10">
        <v>100</v>
      </c>
      <c r="AH76" s="10">
        <v>100</v>
      </c>
      <c r="AI76" s="10">
        <v>100</v>
      </c>
      <c r="AJ76" s="10">
        <v>100</v>
      </c>
      <c r="AK76" s="10">
        <v>100</v>
      </c>
      <c r="AL76" s="10">
        <v>100</v>
      </c>
      <c r="AM76" s="10">
        <v>100</v>
      </c>
      <c r="AN76" s="10">
        <v>100</v>
      </c>
      <c r="AO76" s="10">
        <v>100</v>
      </c>
      <c r="AP76" s="10">
        <v>100</v>
      </c>
      <c r="AQ76" s="10">
        <v>100</v>
      </c>
      <c r="AR76" s="10">
        <v>100</v>
      </c>
      <c r="AS76" s="10">
        <v>100</v>
      </c>
      <c r="AT76" s="10">
        <v>100</v>
      </c>
      <c r="AU76" s="10">
        <v>100</v>
      </c>
      <c r="AV76" s="10">
        <v>100</v>
      </c>
    </row>
    <row r="77" spans="1:70" ht="45" hidden="1" customHeight="1">
      <c r="A77" s="6"/>
      <c r="B77" s="7" t="s">
        <v>358</v>
      </c>
      <c r="C77" s="6" t="s">
        <v>22</v>
      </c>
      <c r="D77" s="8">
        <v>99.2</v>
      </c>
      <c r="E77" s="32">
        <v>99.2</v>
      </c>
      <c r="F77" s="32">
        <v>99.2</v>
      </c>
      <c r="G77" s="32">
        <v>99.2</v>
      </c>
      <c r="H77" s="349"/>
      <c r="I77" s="393"/>
      <c r="J77" s="378">
        <f t="shared" si="72"/>
        <v>98</v>
      </c>
      <c r="K77" s="378">
        <f t="shared" si="73"/>
        <v>100</v>
      </c>
      <c r="L77" s="378">
        <f t="shared" si="74"/>
        <v>100</v>
      </c>
      <c r="M77" s="378">
        <f t="shared" si="75"/>
        <v>99</v>
      </c>
      <c r="N77" s="949"/>
      <c r="O77" s="378">
        <f t="shared" si="76"/>
        <v>100</v>
      </c>
      <c r="P77" s="378">
        <f t="shared" si="77"/>
        <v>100</v>
      </c>
      <c r="Q77" s="378">
        <f t="shared" si="78"/>
        <v>99</v>
      </c>
      <c r="R77" s="393"/>
      <c r="S77" s="393"/>
      <c r="T77" s="32"/>
      <c r="U77" s="10">
        <v>99.6</v>
      </c>
      <c r="V77" s="10">
        <v>100</v>
      </c>
      <c r="W77" s="10">
        <v>100</v>
      </c>
      <c r="X77" s="10">
        <v>100</v>
      </c>
      <c r="Y77" s="10">
        <v>99.8</v>
      </c>
      <c r="Z77" s="10">
        <v>100</v>
      </c>
      <c r="AA77" s="10">
        <v>100</v>
      </c>
      <c r="AB77" s="10">
        <v>100</v>
      </c>
      <c r="AC77" s="10">
        <v>99.5</v>
      </c>
      <c r="AD77" s="10">
        <v>100</v>
      </c>
      <c r="AE77" s="10">
        <v>100</v>
      </c>
      <c r="AF77" s="10">
        <v>100</v>
      </c>
      <c r="AG77" s="10">
        <v>99</v>
      </c>
      <c r="AH77" s="10">
        <v>99</v>
      </c>
      <c r="AI77" s="10">
        <v>99</v>
      </c>
      <c r="AJ77" s="10">
        <v>99</v>
      </c>
      <c r="AK77" s="10">
        <v>99.7</v>
      </c>
      <c r="AL77" s="10">
        <v>100</v>
      </c>
      <c r="AM77" s="10">
        <v>100</v>
      </c>
      <c r="AN77" s="10">
        <v>100</v>
      </c>
      <c r="AO77" s="10">
        <v>99</v>
      </c>
      <c r="AP77" s="10">
        <v>99</v>
      </c>
      <c r="AQ77" s="10">
        <v>99</v>
      </c>
      <c r="AR77" s="10">
        <v>99</v>
      </c>
      <c r="AS77" s="10">
        <v>97.2</v>
      </c>
      <c r="AT77" s="10">
        <v>98</v>
      </c>
      <c r="AU77" s="10">
        <v>98</v>
      </c>
      <c r="AV77" s="10">
        <v>98</v>
      </c>
    </row>
    <row r="78" spans="1:70" ht="45" hidden="1" customHeight="1">
      <c r="A78" s="6"/>
      <c r="B78" s="11" t="s">
        <v>359</v>
      </c>
      <c r="C78" s="6" t="s">
        <v>22</v>
      </c>
      <c r="D78" s="8">
        <v>99.6</v>
      </c>
      <c r="E78" s="32">
        <v>99.9</v>
      </c>
      <c r="F78" s="32">
        <v>99.9</v>
      </c>
      <c r="G78" s="32">
        <v>100</v>
      </c>
      <c r="H78" s="349"/>
      <c r="I78" s="393"/>
      <c r="J78" s="378">
        <f t="shared" si="72"/>
        <v>100</v>
      </c>
      <c r="K78" s="378">
        <f t="shared" si="73"/>
        <v>100</v>
      </c>
      <c r="L78" s="378">
        <f t="shared" si="74"/>
        <v>100</v>
      </c>
      <c r="M78" s="378">
        <f t="shared" si="75"/>
        <v>100</v>
      </c>
      <c r="N78" s="949"/>
      <c r="O78" s="378">
        <f t="shared" si="76"/>
        <v>100</v>
      </c>
      <c r="P78" s="378">
        <f t="shared" si="77"/>
        <v>100</v>
      </c>
      <c r="Q78" s="378">
        <f t="shared" si="78"/>
        <v>100</v>
      </c>
      <c r="R78" s="393"/>
      <c r="S78" s="393"/>
      <c r="T78" s="32"/>
      <c r="U78" s="10">
        <v>99</v>
      </c>
      <c r="V78" s="10">
        <v>100</v>
      </c>
      <c r="W78" s="10">
        <v>100</v>
      </c>
      <c r="X78" s="10">
        <v>100</v>
      </c>
      <c r="Y78" s="10">
        <v>100</v>
      </c>
      <c r="Z78" s="10">
        <v>100</v>
      </c>
      <c r="AA78" s="10">
        <v>100</v>
      </c>
      <c r="AB78" s="10">
        <v>100</v>
      </c>
      <c r="AC78" s="10">
        <v>100</v>
      </c>
      <c r="AD78" s="10">
        <v>100</v>
      </c>
      <c r="AE78" s="10">
        <v>100</v>
      </c>
      <c r="AF78" s="10">
        <v>100</v>
      </c>
      <c r="AG78" s="10">
        <v>100</v>
      </c>
      <c r="AH78" s="10">
        <v>100</v>
      </c>
      <c r="AI78" s="10">
        <v>100</v>
      </c>
      <c r="AJ78" s="10">
        <v>100</v>
      </c>
      <c r="AK78" s="10">
        <v>100</v>
      </c>
      <c r="AL78" s="10">
        <v>100</v>
      </c>
      <c r="AM78" s="10">
        <v>100</v>
      </c>
      <c r="AN78" s="10">
        <v>100</v>
      </c>
      <c r="AO78" s="10">
        <v>100</v>
      </c>
      <c r="AP78" s="10">
        <v>100</v>
      </c>
      <c r="AQ78" s="10">
        <v>100</v>
      </c>
      <c r="AR78" s="10">
        <v>100</v>
      </c>
      <c r="AS78" s="10">
        <v>100</v>
      </c>
      <c r="AT78" s="10">
        <v>100</v>
      </c>
      <c r="AU78" s="10">
        <v>100</v>
      </c>
      <c r="AV78" s="10">
        <v>100</v>
      </c>
    </row>
    <row r="79" spans="1:70" ht="45" hidden="1" customHeight="1">
      <c r="A79" s="6"/>
      <c r="B79" s="7" t="s">
        <v>360</v>
      </c>
      <c r="C79" s="6" t="s">
        <v>22</v>
      </c>
      <c r="D79" s="31">
        <v>92.7</v>
      </c>
      <c r="E79" s="31">
        <v>92</v>
      </c>
      <c r="F79" s="31">
        <v>93.8</v>
      </c>
      <c r="G79" s="31">
        <v>93.8</v>
      </c>
      <c r="H79" s="348"/>
      <c r="I79" s="392"/>
      <c r="J79" s="378">
        <f t="shared" si="72"/>
        <v>60</v>
      </c>
      <c r="K79" s="378">
        <f t="shared" si="73"/>
        <v>99</v>
      </c>
      <c r="L79" s="378">
        <f t="shared" si="74"/>
        <v>100</v>
      </c>
      <c r="M79" s="378">
        <f t="shared" si="75"/>
        <v>100</v>
      </c>
      <c r="N79" s="948"/>
      <c r="O79" s="378">
        <f t="shared" si="76"/>
        <v>98.5</v>
      </c>
      <c r="P79" s="378">
        <f t="shared" si="77"/>
        <v>97</v>
      </c>
      <c r="Q79" s="378">
        <f t="shared" si="78"/>
        <v>74</v>
      </c>
      <c r="R79" s="392"/>
      <c r="S79" s="392"/>
      <c r="T79" s="31"/>
      <c r="U79" s="33">
        <v>98.8</v>
      </c>
      <c r="V79" s="33">
        <v>98.9</v>
      </c>
      <c r="W79" s="33">
        <v>99</v>
      </c>
      <c r="X79" s="33">
        <v>99</v>
      </c>
      <c r="Y79" s="33">
        <v>99</v>
      </c>
      <c r="Z79" s="33">
        <v>98.5</v>
      </c>
      <c r="AA79" s="33">
        <v>98.5</v>
      </c>
      <c r="AB79" s="33">
        <v>98.5</v>
      </c>
      <c r="AC79" s="33">
        <v>97</v>
      </c>
      <c r="AD79" s="33">
        <v>97.4</v>
      </c>
      <c r="AE79" s="33">
        <v>97</v>
      </c>
      <c r="AF79" s="33">
        <v>97</v>
      </c>
      <c r="AG79" s="33">
        <v>99</v>
      </c>
      <c r="AH79" s="33">
        <v>100</v>
      </c>
      <c r="AI79" s="33">
        <v>100</v>
      </c>
      <c r="AJ79" s="33">
        <v>100</v>
      </c>
      <c r="AK79" s="33">
        <v>99</v>
      </c>
      <c r="AL79" s="33">
        <v>100</v>
      </c>
      <c r="AM79" s="33">
        <v>100</v>
      </c>
      <c r="AN79" s="33">
        <v>100</v>
      </c>
      <c r="AO79" s="33">
        <v>74</v>
      </c>
      <c r="AP79" s="33">
        <v>74</v>
      </c>
      <c r="AQ79" s="33">
        <v>74</v>
      </c>
      <c r="AR79" s="33">
        <v>74</v>
      </c>
      <c r="AS79" s="33">
        <v>71</v>
      </c>
      <c r="AT79" s="33">
        <v>59.75</v>
      </c>
      <c r="AU79" s="33">
        <v>60</v>
      </c>
      <c r="AV79" s="33">
        <v>60</v>
      </c>
    </row>
  </sheetData>
  <mergeCells count="22">
    <mergeCell ref="G5:S5"/>
    <mergeCell ref="G6:G7"/>
    <mergeCell ref="E6:E7"/>
    <mergeCell ref="F6:F7"/>
    <mergeCell ref="H6:M6"/>
    <mergeCell ref="N6:S6"/>
    <mergeCell ref="A1:B1"/>
    <mergeCell ref="A2:AV2"/>
    <mergeCell ref="A3:AV3"/>
    <mergeCell ref="A5:A7"/>
    <mergeCell ref="B5:B7"/>
    <mergeCell ref="C5:C7"/>
    <mergeCell ref="E5:F5"/>
    <mergeCell ref="T5:T7"/>
    <mergeCell ref="AS5:AV5"/>
    <mergeCell ref="U5:X5"/>
    <mergeCell ref="Y5:AB5"/>
    <mergeCell ref="AC5:AF5"/>
    <mergeCell ref="AG5:AJ5"/>
    <mergeCell ref="AK5:AN5"/>
    <mergeCell ref="AO5:AR5"/>
    <mergeCell ref="D5:D7"/>
  </mergeCells>
  <printOptions horizontalCentered="1"/>
  <pageMargins left="0.31496062992125984" right="0.31496062992125984" top="0.27559055118110237" bottom="0.62992125984251968" header="0.51181102362204722" footer="0.19685039370078741"/>
  <pageSetup paperSize="9" orientation="portrait" verticalDpi="300" r:id="rId1"/>
  <headerFooter>
    <oddFooter>&amp;CPage &amp;P</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CL59"/>
  <sheetViews>
    <sheetView zoomScaleNormal="100" workbookViewId="0">
      <pane xSplit="15" ySplit="7" topLeftCell="P8" activePane="bottomRight" state="frozen"/>
      <selection pane="topRight" activeCell="P1" sqref="P1"/>
      <selection pane="bottomLeft" activeCell="A8" sqref="A8"/>
      <selection pane="bottomRight" activeCell="N8" sqref="N8"/>
    </sheetView>
  </sheetViews>
  <sheetFormatPr defaultColWidth="9" defaultRowHeight="18.75"/>
  <cols>
    <col min="1" max="1" width="7.25" style="18" customWidth="1"/>
    <col min="2" max="2" width="45.375" style="45" customWidth="1"/>
    <col min="3" max="3" width="11.25" style="18" customWidth="1"/>
    <col min="4" max="4" width="12.25" style="18" hidden="1" customWidth="1"/>
    <col min="5" max="7" width="12.25" style="34" hidden="1" customWidth="1"/>
    <col min="8" max="8" width="12.25" style="35" hidden="1" customWidth="1"/>
    <col min="9" max="13" width="12.25" style="613" hidden="1" customWidth="1"/>
    <col min="14" max="14" width="12.25" style="950" customWidth="1"/>
    <col min="15" max="19" width="12.25" style="613" hidden="1" customWidth="1"/>
    <col min="20" max="20" width="12.875" style="34" customWidth="1"/>
    <col min="21" max="47" width="10.875" style="34" hidden="1" customWidth="1"/>
    <col min="48" max="48" width="11.25" style="34" hidden="1" customWidth="1"/>
    <col min="49" max="49" width="10.25" style="34" customWidth="1"/>
    <col min="50" max="71" width="10.25" style="26" customWidth="1"/>
    <col min="72" max="16384" width="9" style="19"/>
  </cols>
  <sheetData>
    <row r="1" spans="1:49" ht="18.75" customHeight="1">
      <c r="A1" s="1089" t="s">
        <v>322</v>
      </c>
      <c r="B1" s="1089"/>
    </row>
    <row r="2" spans="1:49" s="36" customFormat="1" ht="33.75" customHeight="1">
      <c r="A2" s="1090" t="s">
        <v>482</v>
      </c>
      <c r="B2" s="1090"/>
      <c r="C2" s="1090"/>
      <c r="D2" s="1090"/>
      <c r="E2" s="1090"/>
      <c r="F2" s="1090"/>
      <c r="G2" s="1090"/>
      <c r="H2" s="1090"/>
      <c r="I2" s="1090"/>
      <c r="J2" s="1090"/>
      <c r="K2" s="1090"/>
      <c r="L2" s="1090"/>
      <c r="M2" s="1090"/>
      <c r="N2" s="1090"/>
      <c r="O2" s="1090"/>
      <c r="P2" s="1090"/>
      <c r="Q2" s="1090"/>
      <c r="R2" s="1090"/>
      <c r="S2" s="1090"/>
      <c r="T2" s="1090"/>
      <c r="U2" s="1090"/>
      <c r="V2" s="1090"/>
      <c r="W2" s="1090"/>
      <c r="X2" s="1090"/>
      <c r="Y2" s="1090"/>
      <c r="Z2" s="1090"/>
      <c r="AA2" s="1090"/>
      <c r="AB2" s="1090"/>
      <c r="AC2" s="1090"/>
      <c r="AD2" s="1090"/>
      <c r="AE2" s="1090"/>
      <c r="AF2" s="1090"/>
      <c r="AG2" s="1090"/>
      <c r="AH2" s="1090"/>
      <c r="AI2" s="1090"/>
      <c r="AJ2" s="1090"/>
      <c r="AK2" s="1090"/>
      <c r="AL2" s="1090"/>
      <c r="AM2" s="1090"/>
      <c r="AN2" s="1090"/>
      <c r="AO2" s="1090"/>
      <c r="AP2" s="1090"/>
      <c r="AQ2" s="1090"/>
      <c r="AR2" s="1090"/>
      <c r="AS2" s="1090"/>
      <c r="AT2" s="1090"/>
      <c r="AU2" s="1090"/>
      <c r="AV2" s="1090"/>
      <c r="AW2" s="35"/>
    </row>
    <row r="3" spans="1:49" s="36" customFormat="1">
      <c r="A3" s="1091" t="s">
        <v>706</v>
      </c>
      <c r="B3" s="1091"/>
      <c r="C3" s="1091"/>
      <c r="D3" s="1091"/>
      <c r="E3" s="1091"/>
      <c r="F3" s="1091"/>
      <c r="G3" s="1091"/>
      <c r="H3" s="1091"/>
      <c r="I3" s="1091"/>
      <c r="J3" s="1091"/>
      <c r="K3" s="1091"/>
      <c r="L3" s="1091"/>
      <c r="M3" s="1091"/>
      <c r="N3" s="1091"/>
      <c r="O3" s="1091"/>
      <c r="P3" s="1091"/>
      <c r="Q3" s="1091"/>
      <c r="R3" s="1091"/>
      <c r="S3" s="1091"/>
      <c r="T3" s="1091"/>
      <c r="U3" s="1091"/>
      <c r="V3" s="1091"/>
      <c r="W3" s="1091"/>
      <c r="X3" s="1091"/>
      <c r="Y3" s="1091"/>
      <c r="Z3" s="1091"/>
      <c r="AA3" s="1091"/>
      <c r="AB3" s="1091"/>
      <c r="AC3" s="1091"/>
      <c r="AD3" s="1091"/>
      <c r="AE3" s="1091"/>
      <c r="AF3" s="1091"/>
      <c r="AG3" s="1091"/>
      <c r="AH3" s="1091"/>
      <c r="AI3" s="1091"/>
      <c r="AJ3" s="1091"/>
      <c r="AK3" s="1091"/>
      <c r="AL3" s="1091"/>
      <c r="AM3" s="1091"/>
      <c r="AN3" s="1091"/>
      <c r="AO3" s="1091"/>
      <c r="AP3" s="1091"/>
      <c r="AQ3" s="1091"/>
      <c r="AR3" s="1091"/>
      <c r="AS3" s="1091"/>
      <c r="AT3" s="1091"/>
      <c r="AU3" s="1091"/>
      <c r="AV3" s="1091"/>
      <c r="AW3" s="35"/>
    </row>
    <row r="4" spans="1:49" s="36" customFormat="1" ht="24" customHeight="1">
      <c r="A4" s="1092"/>
      <c r="B4" s="1092"/>
      <c r="C4" s="1092"/>
      <c r="E4" s="35"/>
      <c r="F4" s="35"/>
      <c r="G4" s="35"/>
      <c r="H4" s="35"/>
      <c r="I4" s="614"/>
      <c r="J4" s="614"/>
      <c r="K4" s="614"/>
      <c r="L4" s="614"/>
      <c r="M4" s="614"/>
      <c r="N4" s="950"/>
      <c r="O4" s="614"/>
      <c r="P4" s="614"/>
      <c r="Q4" s="614"/>
      <c r="R4" s="614"/>
      <c r="S4" s="614"/>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6" customFormat="1" ht="77.25" customHeight="1">
      <c r="A5" s="1093" t="s">
        <v>38</v>
      </c>
      <c r="B5" s="1093" t="s">
        <v>2</v>
      </c>
      <c r="C5" s="1047" t="s">
        <v>39</v>
      </c>
      <c r="D5" s="1042" t="s">
        <v>439</v>
      </c>
      <c r="E5" s="1069" t="s">
        <v>4</v>
      </c>
      <c r="F5" s="1069"/>
      <c r="G5" s="1066" t="s">
        <v>438</v>
      </c>
      <c r="H5" s="1067"/>
      <c r="I5" s="1067"/>
      <c r="J5" s="1067"/>
      <c r="K5" s="1067"/>
      <c r="L5" s="1067"/>
      <c r="M5" s="1067"/>
      <c r="N5" s="1067"/>
      <c r="O5" s="1067"/>
      <c r="P5" s="1067"/>
      <c r="Q5" s="1067"/>
      <c r="R5" s="1067"/>
      <c r="S5" s="1067"/>
      <c r="T5" s="1069" t="s">
        <v>40</v>
      </c>
      <c r="U5" s="1069"/>
      <c r="V5" s="1069"/>
      <c r="W5" s="1069"/>
      <c r="X5" s="1069"/>
      <c r="Y5" s="1069"/>
      <c r="Z5" s="1069"/>
      <c r="AA5" s="1069"/>
      <c r="AB5" s="1069"/>
      <c r="AC5" s="1069"/>
      <c r="AD5" s="1069"/>
      <c r="AE5" s="1069"/>
      <c r="AF5" s="1069"/>
      <c r="AG5" s="1069"/>
      <c r="AH5" s="1069"/>
      <c r="AI5" s="1069"/>
      <c r="AJ5" s="1069"/>
      <c r="AK5" s="1069"/>
      <c r="AL5" s="1069"/>
      <c r="AM5" s="1069"/>
      <c r="AN5" s="1069"/>
      <c r="AO5" s="1069"/>
      <c r="AP5" s="1069"/>
      <c r="AQ5" s="1069"/>
      <c r="AR5" s="1069"/>
      <c r="AS5" s="1069"/>
      <c r="AT5" s="1069"/>
      <c r="AU5" s="1069"/>
      <c r="AV5" s="1069"/>
      <c r="AW5" s="35"/>
    </row>
    <row r="6" spans="1:49" s="36" customFormat="1" ht="34.5" hidden="1" customHeight="1">
      <c r="A6" s="1093"/>
      <c r="B6" s="1093"/>
      <c r="C6" s="1047"/>
      <c r="D6" s="1043"/>
      <c r="E6" s="1069" t="s">
        <v>8</v>
      </c>
      <c r="F6" s="1069" t="s">
        <v>10</v>
      </c>
      <c r="G6" s="1073" t="s">
        <v>452</v>
      </c>
      <c r="H6" s="1039" t="s">
        <v>476</v>
      </c>
      <c r="I6" s="1040"/>
      <c r="J6" s="1040"/>
      <c r="K6" s="1040"/>
      <c r="L6" s="1040"/>
      <c r="M6" s="1040"/>
      <c r="N6" s="1039" t="s">
        <v>477</v>
      </c>
      <c r="O6" s="1040"/>
      <c r="P6" s="1040"/>
      <c r="Q6" s="1040"/>
      <c r="R6" s="1040"/>
      <c r="S6" s="1041"/>
      <c r="T6" s="1069"/>
      <c r="U6" s="1069" t="s">
        <v>42</v>
      </c>
      <c r="V6" s="1069"/>
      <c r="W6" s="1069"/>
      <c r="X6" s="1069"/>
      <c r="Y6" s="1069" t="s">
        <v>43</v>
      </c>
      <c r="Z6" s="1069"/>
      <c r="AA6" s="1069"/>
      <c r="AB6" s="1069"/>
      <c r="AC6" s="1069" t="s">
        <v>44</v>
      </c>
      <c r="AD6" s="1069"/>
      <c r="AE6" s="1069"/>
      <c r="AF6" s="1069"/>
      <c r="AG6" s="1069" t="s">
        <v>45</v>
      </c>
      <c r="AH6" s="1069"/>
      <c r="AI6" s="1069"/>
      <c r="AJ6" s="1069"/>
      <c r="AK6" s="1069" t="s">
        <v>46</v>
      </c>
      <c r="AL6" s="1069"/>
      <c r="AM6" s="1069"/>
      <c r="AN6" s="1069"/>
      <c r="AO6" s="1069" t="s">
        <v>47</v>
      </c>
      <c r="AP6" s="1069"/>
      <c r="AQ6" s="1069"/>
      <c r="AR6" s="1069"/>
      <c r="AS6" s="1069" t="s">
        <v>297</v>
      </c>
      <c r="AT6" s="1069"/>
      <c r="AU6" s="1069"/>
      <c r="AV6" s="1069"/>
      <c r="AW6" s="35"/>
    </row>
    <row r="7" spans="1:49" s="36" customFormat="1" ht="58.5" hidden="1" customHeight="1">
      <c r="A7" s="1093"/>
      <c r="B7" s="1093"/>
      <c r="C7" s="1047"/>
      <c r="D7" s="1044"/>
      <c r="E7" s="1069"/>
      <c r="F7" s="1069"/>
      <c r="G7" s="1095"/>
      <c r="H7" s="63" t="s">
        <v>453</v>
      </c>
      <c r="I7" s="605" t="s">
        <v>473</v>
      </c>
      <c r="J7" s="606" t="s">
        <v>48</v>
      </c>
      <c r="K7" s="606" t="s">
        <v>42</v>
      </c>
      <c r="L7" s="606" t="s">
        <v>46</v>
      </c>
      <c r="M7" s="606" t="s">
        <v>45</v>
      </c>
      <c r="N7" s="942" t="s">
        <v>453</v>
      </c>
      <c r="O7" s="606" t="s">
        <v>43</v>
      </c>
      <c r="P7" s="606" t="s">
        <v>44</v>
      </c>
      <c r="Q7" s="606" t="s">
        <v>47</v>
      </c>
      <c r="R7" s="606" t="s">
        <v>474</v>
      </c>
      <c r="S7" s="606" t="s">
        <v>475</v>
      </c>
      <c r="T7" s="1069"/>
      <c r="U7" s="37" t="s">
        <v>8</v>
      </c>
      <c r="V7" s="37" t="s">
        <v>9</v>
      </c>
      <c r="W7" s="37" t="s">
        <v>10</v>
      </c>
      <c r="X7" s="37" t="s">
        <v>362</v>
      </c>
      <c r="Y7" s="37" t="s">
        <v>8</v>
      </c>
      <c r="Z7" s="37" t="s">
        <v>9</v>
      </c>
      <c r="AA7" s="37" t="s">
        <v>10</v>
      </c>
      <c r="AB7" s="37" t="s">
        <v>362</v>
      </c>
      <c r="AC7" s="37" t="s">
        <v>8</v>
      </c>
      <c r="AD7" s="37" t="s">
        <v>9</v>
      </c>
      <c r="AE7" s="37" t="s">
        <v>10</v>
      </c>
      <c r="AF7" s="37" t="s">
        <v>362</v>
      </c>
      <c r="AG7" s="37" t="s">
        <v>8</v>
      </c>
      <c r="AH7" s="37" t="s">
        <v>9</v>
      </c>
      <c r="AI7" s="37" t="s">
        <v>10</v>
      </c>
      <c r="AJ7" s="37" t="s">
        <v>362</v>
      </c>
      <c r="AK7" s="37" t="s">
        <v>8</v>
      </c>
      <c r="AL7" s="37" t="s">
        <v>9</v>
      </c>
      <c r="AM7" s="37" t="s">
        <v>10</v>
      </c>
      <c r="AN7" s="37" t="s">
        <v>362</v>
      </c>
      <c r="AO7" s="37" t="s">
        <v>8</v>
      </c>
      <c r="AP7" s="37" t="s">
        <v>9</v>
      </c>
      <c r="AQ7" s="37" t="s">
        <v>10</v>
      </c>
      <c r="AR7" s="37" t="s">
        <v>362</v>
      </c>
      <c r="AS7" s="37" t="s">
        <v>8</v>
      </c>
      <c r="AT7" s="37" t="s">
        <v>9</v>
      </c>
      <c r="AU7" s="37" t="s">
        <v>10</v>
      </c>
      <c r="AV7" s="37" t="s">
        <v>362</v>
      </c>
      <c r="AW7" s="35"/>
    </row>
    <row r="8" spans="1:49" s="36" customFormat="1" ht="36" customHeight="1">
      <c r="A8" s="600" t="s">
        <v>11</v>
      </c>
      <c r="B8" s="601" t="s">
        <v>694</v>
      </c>
      <c r="C8" s="600"/>
      <c r="D8" s="600"/>
      <c r="E8" s="616"/>
      <c r="F8" s="616"/>
      <c r="G8" s="616"/>
      <c r="H8" s="616"/>
      <c r="I8" s="617"/>
      <c r="J8" s="617"/>
      <c r="K8" s="617"/>
      <c r="L8" s="617"/>
      <c r="M8" s="617"/>
      <c r="N8" s="914"/>
      <c r="O8" s="617"/>
      <c r="P8" s="617"/>
      <c r="Q8" s="617"/>
      <c r="R8" s="617"/>
      <c r="S8" s="617"/>
      <c r="T8" s="616"/>
      <c r="U8" s="616"/>
      <c r="V8" s="616"/>
      <c r="W8" s="616"/>
      <c r="X8" s="616"/>
      <c r="Y8" s="616"/>
      <c r="Z8" s="616"/>
      <c r="AA8" s="616"/>
      <c r="AB8" s="616"/>
      <c r="AC8" s="616"/>
      <c r="AD8" s="616"/>
      <c r="AE8" s="616"/>
      <c r="AF8" s="616"/>
      <c r="AG8" s="616"/>
      <c r="AH8" s="616"/>
      <c r="AI8" s="616"/>
      <c r="AJ8" s="616"/>
      <c r="AK8" s="616"/>
      <c r="AL8" s="616"/>
      <c r="AM8" s="616"/>
      <c r="AN8" s="616"/>
      <c r="AO8" s="616"/>
      <c r="AP8" s="616"/>
      <c r="AQ8" s="616"/>
      <c r="AR8" s="616"/>
      <c r="AS8" s="616"/>
      <c r="AT8" s="616"/>
      <c r="AU8" s="616"/>
      <c r="AV8" s="616"/>
      <c r="AW8" s="35"/>
    </row>
    <row r="9" spans="1:49" s="36" customFormat="1" ht="36" hidden="1" customHeight="1">
      <c r="A9" s="600" t="s">
        <v>11</v>
      </c>
      <c r="B9" s="615" t="s">
        <v>363</v>
      </c>
      <c r="C9" s="600"/>
      <c r="D9" s="600"/>
      <c r="E9" s="616"/>
      <c r="F9" s="616"/>
      <c r="G9" s="616"/>
      <c r="H9" s="616"/>
      <c r="I9" s="617"/>
      <c r="J9" s="617"/>
      <c r="K9" s="617"/>
      <c r="L9" s="617"/>
      <c r="M9" s="617"/>
      <c r="N9" s="914"/>
      <c r="O9" s="617"/>
      <c r="P9" s="617"/>
      <c r="Q9" s="617"/>
      <c r="R9" s="617"/>
      <c r="S9" s="617"/>
      <c r="T9" s="616"/>
      <c r="U9" s="616"/>
      <c r="V9" s="616"/>
      <c r="W9" s="616"/>
      <c r="X9" s="616"/>
      <c r="Y9" s="616"/>
      <c r="Z9" s="616"/>
      <c r="AA9" s="616"/>
      <c r="AB9" s="616"/>
      <c r="AC9" s="616"/>
      <c r="AD9" s="616"/>
      <c r="AE9" s="616"/>
      <c r="AF9" s="616"/>
      <c r="AG9" s="616"/>
      <c r="AH9" s="616"/>
      <c r="AI9" s="616"/>
      <c r="AJ9" s="616"/>
      <c r="AK9" s="616"/>
      <c r="AL9" s="616"/>
      <c r="AM9" s="616"/>
      <c r="AN9" s="616"/>
      <c r="AO9" s="616"/>
      <c r="AP9" s="616"/>
      <c r="AQ9" s="616"/>
      <c r="AR9" s="616"/>
      <c r="AS9" s="616"/>
      <c r="AT9" s="616"/>
      <c r="AU9" s="616"/>
      <c r="AV9" s="616"/>
      <c r="AW9" s="35"/>
    </row>
    <row r="10" spans="1:49" s="36" customFormat="1" ht="36" hidden="1" customHeight="1">
      <c r="A10" s="600">
        <v>1</v>
      </c>
      <c r="B10" s="615" t="s">
        <v>364</v>
      </c>
      <c r="C10" s="600"/>
      <c r="D10" s="600"/>
      <c r="E10" s="616"/>
      <c r="F10" s="616"/>
      <c r="G10" s="616"/>
      <c r="H10" s="616"/>
      <c r="I10" s="617"/>
      <c r="J10" s="617"/>
      <c r="K10" s="617"/>
      <c r="L10" s="617"/>
      <c r="M10" s="617"/>
      <c r="N10" s="914"/>
      <c r="O10" s="617"/>
      <c r="P10" s="617"/>
      <c r="Q10" s="617"/>
      <c r="R10" s="617"/>
      <c r="S10" s="617"/>
      <c r="T10" s="616"/>
      <c r="U10" s="616"/>
      <c r="V10" s="616"/>
      <c r="W10" s="616"/>
      <c r="X10" s="616"/>
      <c r="Y10" s="616"/>
      <c r="Z10" s="616"/>
      <c r="AA10" s="616"/>
      <c r="AB10" s="616"/>
      <c r="AC10" s="616"/>
      <c r="AD10" s="616"/>
      <c r="AE10" s="616"/>
      <c r="AF10" s="616"/>
      <c r="AG10" s="616"/>
      <c r="AH10" s="616"/>
      <c r="AI10" s="616"/>
      <c r="AJ10" s="616"/>
      <c r="AK10" s="616"/>
      <c r="AL10" s="616"/>
      <c r="AM10" s="616"/>
      <c r="AN10" s="616"/>
      <c r="AO10" s="616"/>
      <c r="AP10" s="616"/>
      <c r="AQ10" s="616"/>
      <c r="AR10" s="616"/>
      <c r="AS10" s="616"/>
      <c r="AT10" s="616"/>
      <c r="AU10" s="616"/>
      <c r="AV10" s="616"/>
      <c r="AW10" s="35"/>
    </row>
    <row r="11" spans="1:49" ht="48" customHeight="1">
      <c r="A11" s="12">
        <v>1</v>
      </c>
      <c r="B11" s="22" t="s">
        <v>630</v>
      </c>
      <c r="C11" s="12" t="s">
        <v>365</v>
      </c>
      <c r="D11" s="38">
        <v>130</v>
      </c>
      <c r="E11" s="25">
        <v>118</v>
      </c>
      <c r="F11" s="25">
        <v>118</v>
      </c>
      <c r="G11" s="25">
        <v>118</v>
      </c>
      <c r="H11" s="618">
        <v>64</v>
      </c>
      <c r="I11" s="619"/>
      <c r="J11" s="619"/>
      <c r="K11" s="619"/>
      <c r="L11" s="619"/>
      <c r="M11" s="619"/>
      <c r="N11" s="951">
        <v>67</v>
      </c>
      <c r="O11" s="619"/>
      <c r="P11" s="619"/>
      <c r="Q11" s="619"/>
      <c r="R11" s="619"/>
      <c r="S11" s="619"/>
      <c r="T11" s="25"/>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row>
    <row r="12" spans="1:49" ht="48" customHeight="1">
      <c r="A12" s="12">
        <v>2</v>
      </c>
      <c r="B12" s="22" t="s">
        <v>631</v>
      </c>
      <c r="C12" s="12" t="s">
        <v>365</v>
      </c>
      <c r="D12" s="38">
        <v>130</v>
      </c>
      <c r="E12" s="25">
        <v>118</v>
      </c>
      <c r="F12" s="25">
        <v>118</v>
      </c>
      <c r="G12" s="25">
        <v>118</v>
      </c>
      <c r="H12" s="618">
        <v>64</v>
      </c>
      <c r="I12" s="619"/>
      <c r="J12" s="619"/>
      <c r="K12" s="619"/>
      <c r="L12" s="619"/>
      <c r="M12" s="619"/>
      <c r="N12" s="951">
        <v>67</v>
      </c>
      <c r="O12" s="619"/>
      <c r="P12" s="619"/>
      <c r="Q12" s="619"/>
      <c r="R12" s="619"/>
      <c r="S12" s="619"/>
      <c r="T12" s="25"/>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row>
    <row r="13" spans="1:49" s="36" customFormat="1" ht="45" hidden="1" customHeight="1">
      <c r="A13" s="600">
        <v>2</v>
      </c>
      <c r="B13" s="615" t="s">
        <v>367</v>
      </c>
      <c r="C13" s="620"/>
      <c r="D13" s="49"/>
      <c r="E13" s="616"/>
      <c r="F13" s="616"/>
      <c r="G13" s="616"/>
      <c r="H13" s="616"/>
      <c r="I13" s="617"/>
      <c r="J13" s="617"/>
      <c r="K13" s="617"/>
      <c r="L13" s="617"/>
      <c r="M13" s="617"/>
      <c r="N13" s="914"/>
      <c r="O13" s="617"/>
      <c r="P13" s="617"/>
      <c r="Q13" s="617"/>
      <c r="R13" s="617"/>
      <c r="S13" s="617"/>
      <c r="T13" s="616"/>
      <c r="U13" s="616"/>
      <c r="V13" s="616"/>
      <c r="W13" s="616"/>
      <c r="X13" s="616"/>
      <c r="Y13" s="616"/>
      <c r="Z13" s="616"/>
      <c r="AA13" s="616"/>
      <c r="AB13" s="616"/>
      <c r="AC13" s="616"/>
      <c r="AD13" s="616"/>
      <c r="AE13" s="616"/>
      <c r="AF13" s="616"/>
      <c r="AG13" s="616"/>
      <c r="AH13" s="616"/>
      <c r="AI13" s="616"/>
      <c r="AJ13" s="616"/>
      <c r="AK13" s="616"/>
      <c r="AL13" s="616"/>
      <c r="AM13" s="616"/>
      <c r="AN13" s="616"/>
      <c r="AO13" s="616"/>
      <c r="AP13" s="616"/>
      <c r="AQ13" s="616"/>
      <c r="AR13" s="616"/>
      <c r="AS13" s="616"/>
      <c r="AT13" s="616"/>
      <c r="AU13" s="616"/>
      <c r="AV13" s="616"/>
      <c r="AW13" s="35"/>
    </row>
    <row r="14" spans="1:49" ht="45" customHeight="1">
      <c r="A14" s="12">
        <v>3</v>
      </c>
      <c r="B14" s="22" t="s">
        <v>632</v>
      </c>
      <c r="C14" s="12" t="s">
        <v>368</v>
      </c>
      <c r="D14" s="40">
        <v>20</v>
      </c>
      <c r="E14" s="39">
        <v>20</v>
      </c>
      <c r="F14" s="39">
        <v>20</v>
      </c>
      <c r="G14" s="39">
        <v>20</v>
      </c>
      <c r="H14" s="616">
        <v>4</v>
      </c>
      <c r="I14" s="611"/>
      <c r="J14" s="611"/>
      <c r="K14" s="611"/>
      <c r="L14" s="611"/>
      <c r="M14" s="611"/>
      <c r="N14" s="914">
        <v>20</v>
      </c>
      <c r="O14" s="611"/>
      <c r="P14" s="611"/>
      <c r="Q14" s="611"/>
      <c r="R14" s="611"/>
      <c r="S14" s="611"/>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row>
    <row r="15" spans="1:49" s="36" customFormat="1" ht="72" hidden="1" customHeight="1">
      <c r="A15" s="600">
        <v>3</v>
      </c>
      <c r="B15" s="615" t="s">
        <v>532</v>
      </c>
      <c r="C15" s="600"/>
      <c r="D15" s="49"/>
      <c r="E15" s="616"/>
      <c r="F15" s="616"/>
      <c r="G15" s="616"/>
      <c r="H15" s="616"/>
      <c r="I15" s="617"/>
      <c r="J15" s="617"/>
      <c r="K15" s="617"/>
      <c r="L15" s="617"/>
      <c r="M15" s="617"/>
      <c r="N15" s="914"/>
      <c r="O15" s="617"/>
      <c r="P15" s="617"/>
      <c r="Q15" s="617"/>
      <c r="R15" s="617"/>
      <c r="S15" s="617"/>
      <c r="T15" s="616"/>
      <c r="U15" s="616"/>
      <c r="V15" s="616"/>
      <c r="W15" s="616"/>
      <c r="X15" s="616"/>
      <c r="Y15" s="616"/>
      <c r="Z15" s="616"/>
      <c r="AA15" s="616"/>
      <c r="AB15" s="616"/>
      <c r="AC15" s="616"/>
      <c r="AD15" s="616"/>
      <c r="AE15" s="616"/>
      <c r="AF15" s="616"/>
      <c r="AG15" s="616"/>
      <c r="AH15" s="616"/>
      <c r="AI15" s="616"/>
      <c r="AJ15" s="616"/>
      <c r="AK15" s="616"/>
      <c r="AL15" s="616"/>
      <c r="AM15" s="616"/>
      <c r="AN15" s="616"/>
      <c r="AO15" s="616"/>
      <c r="AP15" s="616"/>
      <c r="AQ15" s="616"/>
      <c r="AR15" s="616"/>
      <c r="AS15" s="616"/>
      <c r="AT15" s="616"/>
      <c r="AU15" s="616"/>
      <c r="AV15" s="616"/>
      <c r="AW15" s="35"/>
    </row>
    <row r="16" spans="1:49" ht="40.5" hidden="1" customHeight="1">
      <c r="A16" s="12"/>
      <c r="B16" s="22" t="s">
        <v>369</v>
      </c>
      <c r="C16" s="12" t="s">
        <v>370</v>
      </c>
      <c r="D16" s="40">
        <v>2</v>
      </c>
      <c r="E16" s="39">
        <v>2</v>
      </c>
      <c r="F16" s="39">
        <v>1</v>
      </c>
      <c r="G16" s="39">
        <v>1</v>
      </c>
      <c r="H16" s="616"/>
      <c r="I16" s="611"/>
      <c r="J16" s="611"/>
      <c r="K16" s="611"/>
      <c r="L16" s="611"/>
      <c r="M16" s="611"/>
      <c r="N16" s="914"/>
      <c r="O16" s="611"/>
      <c r="P16" s="611"/>
      <c r="Q16" s="611"/>
      <c r="R16" s="611"/>
      <c r="S16" s="611"/>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row>
    <row r="17" spans="1:90" ht="40.5" hidden="1" customHeight="1">
      <c r="A17" s="12"/>
      <c r="B17" s="22" t="s">
        <v>371</v>
      </c>
      <c r="C17" s="12" t="s">
        <v>368</v>
      </c>
      <c r="D17" s="40">
        <v>121</v>
      </c>
      <c r="E17" s="39">
        <v>52</v>
      </c>
      <c r="F17" s="39">
        <v>101</v>
      </c>
      <c r="G17" s="39">
        <v>50</v>
      </c>
      <c r="H17" s="616"/>
      <c r="I17" s="611"/>
      <c r="J17" s="611"/>
      <c r="K17" s="611"/>
      <c r="L17" s="611"/>
      <c r="M17" s="611"/>
      <c r="N17" s="914"/>
      <c r="O17" s="611"/>
      <c r="P17" s="611"/>
      <c r="Q17" s="611"/>
      <c r="R17" s="611"/>
      <c r="S17" s="611"/>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row>
    <row r="18" spans="1:90" ht="40.5" hidden="1" customHeight="1">
      <c r="A18" s="12"/>
      <c r="B18" s="22" t="s">
        <v>372</v>
      </c>
      <c r="C18" s="12" t="s">
        <v>368</v>
      </c>
      <c r="D18" s="40"/>
      <c r="E18" s="39"/>
      <c r="F18" s="39"/>
      <c r="G18" s="39"/>
      <c r="H18" s="616"/>
      <c r="I18" s="611"/>
      <c r="J18" s="611"/>
      <c r="K18" s="611"/>
      <c r="L18" s="611"/>
      <c r="M18" s="611"/>
      <c r="N18" s="914"/>
      <c r="O18" s="611"/>
      <c r="P18" s="611"/>
      <c r="Q18" s="611"/>
      <c r="R18" s="611"/>
      <c r="S18" s="611"/>
      <c r="T18" s="39"/>
      <c r="U18" s="39"/>
      <c r="V18" s="39"/>
      <c r="W18" s="39"/>
      <c r="X18" s="39"/>
      <c r="Y18" s="41"/>
      <c r="Z18" s="41"/>
      <c r="AA18" s="41"/>
      <c r="AB18" s="41"/>
      <c r="AC18" s="39"/>
      <c r="AD18" s="39"/>
      <c r="AE18" s="39"/>
      <c r="AF18" s="39"/>
      <c r="AG18" s="39"/>
      <c r="AH18" s="39"/>
      <c r="AI18" s="39"/>
      <c r="AJ18" s="39"/>
      <c r="AK18" s="39"/>
      <c r="AL18" s="39"/>
      <c r="AM18" s="39"/>
      <c r="AN18" s="39"/>
      <c r="AO18" s="39"/>
      <c r="AP18" s="39"/>
      <c r="AQ18" s="39"/>
      <c r="AR18" s="39"/>
      <c r="AS18" s="39"/>
      <c r="AT18" s="39"/>
      <c r="AU18" s="39"/>
      <c r="AV18" s="39"/>
    </row>
    <row r="19" spans="1:90" ht="40.5" hidden="1" customHeight="1">
      <c r="A19" s="12"/>
      <c r="B19" s="22" t="s">
        <v>373</v>
      </c>
      <c r="C19" s="12" t="s">
        <v>368</v>
      </c>
      <c r="D19" s="40">
        <v>121</v>
      </c>
      <c r="E19" s="39">
        <v>52</v>
      </c>
      <c r="F19" s="39">
        <v>101</v>
      </c>
      <c r="G19" s="39">
        <v>50</v>
      </c>
      <c r="H19" s="616"/>
      <c r="I19" s="611"/>
      <c r="J19" s="611"/>
      <c r="K19" s="611"/>
      <c r="L19" s="611"/>
      <c r="M19" s="611"/>
      <c r="N19" s="914"/>
      <c r="O19" s="611"/>
      <c r="P19" s="611"/>
      <c r="Q19" s="611"/>
      <c r="R19" s="611"/>
      <c r="S19" s="611"/>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row>
    <row r="20" spans="1:90" ht="51" customHeight="1">
      <c r="A20" s="12">
        <v>1</v>
      </c>
      <c r="B20" s="22" t="s">
        <v>533</v>
      </c>
      <c r="C20" s="621" t="s">
        <v>374</v>
      </c>
      <c r="D20" s="38">
        <v>72</v>
      </c>
      <c r="E20" s="25">
        <v>72</v>
      </c>
      <c r="F20" s="25">
        <v>72</v>
      </c>
      <c r="G20" s="25">
        <v>72</v>
      </c>
      <c r="H20" s="618">
        <f>SUM(I20:M20)</f>
        <v>48</v>
      </c>
      <c r="I20" s="619">
        <v>8</v>
      </c>
      <c r="J20" s="619">
        <f t="shared" ref="J20:J25" si="0">AV20</f>
        <v>13</v>
      </c>
      <c r="K20" s="619">
        <f t="shared" ref="K20:K25" si="1">X20</f>
        <v>13</v>
      </c>
      <c r="L20" s="619">
        <f t="shared" ref="L20:L25" si="2">AN20</f>
        <v>8</v>
      </c>
      <c r="M20" s="619">
        <f t="shared" ref="M20:M25" si="3">AJ20</f>
        <v>6</v>
      </c>
      <c r="N20" s="951">
        <f>SUM(O20:S20)</f>
        <v>46</v>
      </c>
      <c r="O20" s="619">
        <f t="shared" ref="O20:O25" si="4">AB20</f>
        <v>15</v>
      </c>
      <c r="P20" s="619">
        <f t="shared" ref="P20:P25" si="5">AF20</f>
        <v>8</v>
      </c>
      <c r="Q20" s="619">
        <f t="shared" ref="Q20:Q25" si="6">AR20</f>
        <v>9</v>
      </c>
      <c r="R20" s="619">
        <v>7</v>
      </c>
      <c r="S20" s="619">
        <v>7</v>
      </c>
      <c r="T20" s="25"/>
      <c r="U20" s="25">
        <v>13</v>
      </c>
      <c r="V20" s="25"/>
      <c r="W20" s="25">
        <v>13</v>
      </c>
      <c r="X20" s="25">
        <v>13</v>
      </c>
      <c r="Y20" s="25">
        <v>15</v>
      </c>
      <c r="Z20" s="25"/>
      <c r="AA20" s="25">
        <v>15</v>
      </c>
      <c r="AB20" s="25">
        <v>15</v>
      </c>
      <c r="AC20" s="25">
        <v>8</v>
      </c>
      <c r="AD20" s="25"/>
      <c r="AE20" s="25">
        <v>8</v>
      </c>
      <c r="AF20" s="25">
        <v>8</v>
      </c>
      <c r="AG20" s="25">
        <v>6</v>
      </c>
      <c r="AH20" s="25"/>
      <c r="AI20" s="25">
        <v>6</v>
      </c>
      <c r="AJ20" s="25">
        <v>6</v>
      </c>
      <c r="AK20" s="25">
        <v>8</v>
      </c>
      <c r="AL20" s="25"/>
      <c r="AM20" s="25">
        <v>8</v>
      </c>
      <c r="AN20" s="25">
        <v>8</v>
      </c>
      <c r="AO20" s="25">
        <v>9</v>
      </c>
      <c r="AP20" s="25"/>
      <c r="AQ20" s="25">
        <v>9</v>
      </c>
      <c r="AR20" s="25">
        <v>9</v>
      </c>
      <c r="AS20" s="25">
        <v>13</v>
      </c>
      <c r="AT20" s="25"/>
      <c r="AU20" s="25">
        <v>13</v>
      </c>
      <c r="AV20" s="25">
        <v>13</v>
      </c>
      <c r="AW20" s="26"/>
    </row>
    <row r="21" spans="1:90" ht="55.5" customHeight="1">
      <c r="A21" s="12">
        <v>4</v>
      </c>
      <c r="B21" s="22" t="s">
        <v>534</v>
      </c>
      <c r="C21" s="621" t="s">
        <v>374</v>
      </c>
      <c r="D21" s="38">
        <v>72</v>
      </c>
      <c r="E21" s="25">
        <v>72</v>
      </c>
      <c r="F21" s="25">
        <v>72</v>
      </c>
      <c r="G21" s="25">
        <v>72</v>
      </c>
      <c r="H21" s="618">
        <f>SUM(I21:M21)</f>
        <v>47</v>
      </c>
      <c r="I21" s="619">
        <v>7</v>
      </c>
      <c r="J21" s="619">
        <f t="shared" si="0"/>
        <v>13</v>
      </c>
      <c r="K21" s="619">
        <f t="shared" si="1"/>
        <v>13</v>
      </c>
      <c r="L21" s="619">
        <f t="shared" si="2"/>
        <v>8</v>
      </c>
      <c r="M21" s="619">
        <f t="shared" si="3"/>
        <v>6</v>
      </c>
      <c r="N21" s="951">
        <f>SUM(O21:S21)</f>
        <v>41</v>
      </c>
      <c r="O21" s="838">
        <v>14</v>
      </c>
      <c r="P21" s="838">
        <v>7</v>
      </c>
      <c r="Q21" s="838">
        <v>8</v>
      </c>
      <c r="R21" s="838">
        <v>6</v>
      </c>
      <c r="S21" s="838">
        <v>6</v>
      </c>
      <c r="T21" s="25"/>
      <c r="U21" s="25">
        <v>13</v>
      </c>
      <c r="V21" s="25"/>
      <c r="W21" s="25">
        <v>13</v>
      </c>
      <c r="X21" s="25">
        <v>13</v>
      </c>
      <c r="Y21" s="25">
        <v>15</v>
      </c>
      <c r="Z21" s="25"/>
      <c r="AA21" s="25">
        <v>15</v>
      </c>
      <c r="AB21" s="25">
        <v>15</v>
      </c>
      <c r="AC21" s="25">
        <v>8</v>
      </c>
      <c r="AD21" s="25"/>
      <c r="AE21" s="25">
        <v>8</v>
      </c>
      <c r="AF21" s="25">
        <v>8</v>
      </c>
      <c r="AG21" s="25">
        <v>6</v>
      </c>
      <c r="AH21" s="25"/>
      <c r="AI21" s="25">
        <v>6</v>
      </c>
      <c r="AJ21" s="25">
        <v>6</v>
      </c>
      <c r="AK21" s="25">
        <v>8</v>
      </c>
      <c r="AL21" s="25"/>
      <c r="AM21" s="25">
        <v>8</v>
      </c>
      <c r="AN21" s="25">
        <v>8</v>
      </c>
      <c r="AO21" s="25">
        <v>9</v>
      </c>
      <c r="AP21" s="25"/>
      <c r="AQ21" s="25">
        <v>9</v>
      </c>
      <c r="AR21" s="25">
        <v>9</v>
      </c>
      <c r="AS21" s="25">
        <v>13</v>
      </c>
      <c r="AT21" s="25"/>
      <c r="AU21" s="25">
        <v>13</v>
      </c>
      <c r="AV21" s="25">
        <v>13</v>
      </c>
      <c r="AW21" s="26"/>
    </row>
    <row r="22" spans="1:90" ht="48.75" customHeight="1">
      <c r="A22" s="12">
        <v>5</v>
      </c>
      <c r="B22" s="22" t="s">
        <v>535</v>
      </c>
      <c r="C22" s="12" t="s">
        <v>22</v>
      </c>
      <c r="D22" s="38">
        <v>100</v>
      </c>
      <c r="E22" s="839">
        <v>100</v>
      </c>
      <c r="F22" s="839">
        <v>100</v>
      </c>
      <c r="G22" s="839">
        <v>100</v>
      </c>
      <c r="H22" s="622">
        <f>H21/H20%</f>
        <v>97.916666666666671</v>
      </c>
      <c r="I22" s="623">
        <f>I21/I20%</f>
        <v>87.5</v>
      </c>
      <c r="J22" s="623">
        <f t="shared" si="0"/>
        <v>100</v>
      </c>
      <c r="K22" s="623">
        <f t="shared" si="1"/>
        <v>100</v>
      </c>
      <c r="L22" s="623">
        <f t="shared" si="2"/>
        <v>100</v>
      </c>
      <c r="M22" s="623">
        <f t="shared" si="3"/>
        <v>100</v>
      </c>
      <c r="N22" s="803">
        <f>N21/N20%</f>
        <v>89.130434782608688</v>
      </c>
      <c r="O22" s="623">
        <f>O21/O20%</f>
        <v>93.333333333333343</v>
      </c>
      <c r="P22" s="623">
        <f t="shared" ref="P22:Q22" si="7">P21/P20%</f>
        <v>87.5</v>
      </c>
      <c r="Q22" s="623">
        <f t="shared" si="7"/>
        <v>88.888888888888886</v>
      </c>
      <c r="R22" s="623">
        <f>R21/R20%</f>
        <v>85.714285714285708</v>
      </c>
      <c r="S22" s="623">
        <f t="shared" ref="S22" si="8">S21/S20%</f>
        <v>85.714285714285708</v>
      </c>
      <c r="T22" s="839"/>
      <c r="U22" s="25">
        <v>100</v>
      </c>
      <c r="V22" s="25"/>
      <c r="W22" s="25">
        <v>100</v>
      </c>
      <c r="X22" s="25">
        <v>100</v>
      </c>
      <c r="Y22" s="25">
        <v>100</v>
      </c>
      <c r="Z22" s="25"/>
      <c r="AA22" s="25">
        <v>100</v>
      </c>
      <c r="AB22" s="25">
        <v>100</v>
      </c>
      <c r="AC22" s="25">
        <v>100</v>
      </c>
      <c r="AD22" s="25"/>
      <c r="AE22" s="25">
        <v>100</v>
      </c>
      <c r="AF22" s="25">
        <v>100</v>
      </c>
      <c r="AG22" s="25">
        <v>100</v>
      </c>
      <c r="AH22" s="25"/>
      <c r="AI22" s="25">
        <v>100</v>
      </c>
      <c r="AJ22" s="25">
        <v>100</v>
      </c>
      <c r="AK22" s="25">
        <v>100</v>
      </c>
      <c r="AL22" s="25"/>
      <c r="AM22" s="25">
        <v>100</v>
      </c>
      <c r="AN22" s="25">
        <v>100</v>
      </c>
      <c r="AO22" s="25">
        <v>100</v>
      </c>
      <c r="AP22" s="25"/>
      <c r="AQ22" s="25">
        <v>100</v>
      </c>
      <c r="AR22" s="25">
        <v>100</v>
      </c>
      <c r="AS22" s="25">
        <v>100</v>
      </c>
      <c r="AT22" s="25"/>
      <c r="AU22" s="25">
        <v>100</v>
      </c>
      <c r="AV22" s="25">
        <v>100</v>
      </c>
      <c r="AW22" s="26"/>
    </row>
    <row r="23" spans="1:90" ht="48.75" hidden="1" customHeight="1">
      <c r="A23" s="12">
        <v>6</v>
      </c>
      <c r="B23" s="22" t="s">
        <v>536</v>
      </c>
      <c r="C23" s="12" t="s">
        <v>233</v>
      </c>
      <c r="D23" s="38">
        <v>12646</v>
      </c>
      <c r="E23" s="38">
        <v>12930</v>
      </c>
      <c r="F23" s="38">
        <v>12930</v>
      </c>
      <c r="G23" s="38"/>
      <c r="H23" s="624">
        <f>SUM(I23:M23)</f>
        <v>6228</v>
      </c>
      <c r="I23" s="625">
        <v>600</v>
      </c>
      <c r="J23" s="625">
        <f t="shared" si="0"/>
        <v>1015</v>
      </c>
      <c r="K23" s="625">
        <f t="shared" si="1"/>
        <v>2352</v>
      </c>
      <c r="L23" s="625">
        <f t="shared" si="2"/>
        <v>1472</v>
      </c>
      <c r="M23" s="625">
        <f t="shared" si="3"/>
        <v>789</v>
      </c>
      <c r="N23" s="952">
        <f>SUM(O23:S23)</f>
        <v>8817</v>
      </c>
      <c r="O23" s="625">
        <f t="shared" si="4"/>
        <v>3560</v>
      </c>
      <c r="P23" s="625">
        <f t="shared" si="5"/>
        <v>2456</v>
      </c>
      <c r="Q23" s="625">
        <f t="shared" si="6"/>
        <v>1321</v>
      </c>
      <c r="R23" s="625">
        <v>650</v>
      </c>
      <c r="S23" s="625">
        <v>830</v>
      </c>
      <c r="T23" s="626"/>
      <c r="U23" s="38">
        <v>2336</v>
      </c>
      <c r="V23" s="38"/>
      <c r="W23" s="38">
        <v>2336</v>
      </c>
      <c r="X23" s="38">
        <v>2352</v>
      </c>
      <c r="Y23" s="38">
        <v>3594</v>
      </c>
      <c r="Z23" s="38"/>
      <c r="AA23" s="38">
        <v>3594</v>
      </c>
      <c r="AB23" s="38">
        <v>3560</v>
      </c>
      <c r="AC23" s="38">
        <v>2422</v>
      </c>
      <c r="AD23" s="38"/>
      <c r="AE23" s="38">
        <v>2422</v>
      </c>
      <c r="AF23" s="38">
        <v>2456</v>
      </c>
      <c r="AG23" s="38">
        <v>785</v>
      </c>
      <c r="AH23" s="38"/>
      <c r="AI23" s="38">
        <v>785</v>
      </c>
      <c r="AJ23" s="38">
        <v>789</v>
      </c>
      <c r="AK23" s="38">
        <v>1468</v>
      </c>
      <c r="AL23" s="38"/>
      <c r="AM23" s="38">
        <v>1468</v>
      </c>
      <c r="AN23" s="38">
        <v>1472</v>
      </c>
      <c r="AO23" s="38">
        <v>1316</v>
      </c>
      <c r="AP23" s="38"/>
      <c r="AQ23" s="38">
        <v>1316</v>
      </c>
      <c r="AR23" s="38">
        <v>1321</v>
      </c>
      <c r="AS23" s="38">
        <v>1009</v>
      </c>
      <c r="AT23" s="38"/>
      <c r="AU23" s="38">
        <v>1009</v>
      </c>
      <c r="AV23" s="38">
        <v>1015</v>
      </c>
      <c r="AW23" s="26"/>
    </row>
    <row r="24" spans="1:90" ht="48.75" customHeight="1">
      <c r="A24" s="12">
        <v>6</v>
      </c>
      <c r="B24" s="22" t="s">
        <v>537</v>
      </c>
      <c r="C24" s="12" t="s">
        <v>233</v>
      </c>
      <c r="D24" s="38">
        <v>12300</v>
      </c>
      <c r="E24" s="38">
        <v>12460</v>
      </c>
      <c r="F24" s="38">
        <v>12460</v>
      </c>
      <c r="G24" s="38">
        <v>12500</v>
      </c>
      <c r="H24" s="624">
        <f>SUM(I24:M24)</f>
        <v>5994</v>
      </c>
      <c r="I24" s="625">
        <v>590</v>
      </c>
      <c r="J24" s="625">
        <f t="shared" si="0"/>
        <v>978</v>
      </c>
      <c r="K24" s="625">
        <f t="shared" si="1"/>
        <v>2257</v>
      </c>
      <c r="L24" s="625">
        <f t="shared" si="2"/>
        <v>1431</v>
      </c>
      <c r="M24" s="625">
        <f t="shared" si="3"/>
        <v>738</v>
      </c>
      <c r="N24" s="952">
        <f>SUM(O24:S24)</f>
        <v>8538</v>
      </c>
      <c r="O24" s="625">
        <f t="shared" si="4"/>
        <v>3456</v>
      </c>
      <c r="P24" s="625">
        <f t="shared" si="5"/>
        <v>2375</v>
      </c>
      <c r="Q24" s="625">
        <f t="shared" si="6"/>
        <v>1265</v>
      </c>
      <c r="R24" s="625">
        <v>640</v>
      </c>
      <c r="S24" s="625">
        <v>802</v>
      </c>
      <c r="T24" s="38"/>
      <c r="U24" s="38">
        <v>2251</v>
      </c>
      <c r="V24" s="38"/>
      <c r="W24" s="38">
        <v>2251</v>
      </c>
      <c r="X24" s="38">
        <v>2257</v>
      </c>
      <c r="Y24" s="38">
        <v>3445</v>
      </c>
      <c r="Z24" s="38"/>
      <c r="AA24" s="38">
        <v>3445</v>
      </c>
      <c r="AB24" s="38">
        <v>3456</v>
      </c>
      <c r="AC24" s="38">
        <v>2365</v>
      </c>
      <c r="AD24" s="38"/>
      <c r="AE24" s="38">
        <v>2365</v>
      </c>
      <c r="AF24" s="38">
        <v>2375</v>
      </c>
      <c r="AG24" s="38">
        <v>735</v>
      </c>
      <c r="AH24" s="38"/>
      <c r="AI24" s="38">
        <v>735</v>
      </c>
      <c r="AJ24" s="38">
        <v>738</v>
      </c>
      <c r="AK24" s="38">
        <v>1426</v>
      </c>
      <c r="AL24" s="38"/>
      <c r="AM24" s="38">
        <v>1426</v>
      </c>
      <c r="AN24" s="38">
        <v>1431</v>
      </c>
      <c r="AO24" s="38">
        <v>1263</v>
      </c>
      <c r="AP24" s="38"/>
      <c r="AQ24" s="38">
        <v>1263</v>
      </c>
      <c r="AR24" s="38">
        <v>1265</v>
      </c>
      <c r="AS24" s="38">
        <v>975</v>
      </c>
      <c r="AT24" s="38"/>
      <c r="AU24" s="38">
        <v>975</v>
      </c>
      <c r="AV24" s="38">
        <v>978</v>
      </c>
      <c r="AW24" s="26"/>
    </row>
    <row r="25" spans="1:90" ht="48.75" customHeight="1">
      <c r="A25" s="12">
        <v>7</v>
      </c>
      <c r="B25" s="22" t="s">
        <v>598</v>
      </c>
      <c r="C25" s="12" t="s">
        <v>22</v>
      </c>
      <c r="D25" s="43">
        <v>96.6</v>
      </c>
      <c r="E25" s="43">
        <v>96.3</v>
      </c>
      <c r="F25" s="43">
        <v>96.3</v>
      </c>
      <c r="G25" s="43">
        <v>96.3</v>
      </c>
      <c r="H25" s="501">
        <f>H24/H23%</f>
        <v>96.242774566473983</v>
      </c>
      <c r="I25" s="627">
        <f>I24/I23%</f>
        <v>98.333333333333329</v>
      </c>
      <c r="J25" s="623">
        <f t="shared" si="0"/>
        <v>96.354679802955658</v>
      </c>
      <c r="K25" s="623">
        <f t="shared" si="1"/>
        <v>95.960884353741491</v>
      </c>
      <c r="L25" s="623">
        <f t="shared" si="2"/>
        <v>97.21467391304347</v>
      </c>
      <c r="M25" s="623">
        <f t="shared" si="3"/>
        <v>93.536121673003805</v>
      </c>
      <c r="N25" s="477">
        <f>N24/N23%</f>
        <v>96.835658387206536</v>
      </c>
      <c r="O25" s="623">
        <f t="shared" si="4"/>
        <v>97.078651685393254</v>
      </c>
      <c r="P25" s="623">
        <f t="shared" si="5"/>
        <v>96.701954397394147</v>
      </c>
      <c r="Q25" s="623">
        <f t="shared" si="6"/>
        <v>95.760787282361846</v>
      </c>
      <c r="R25" s="627">
        <f t="shared" ref="R25:S25" si="9">R24/R23%</f>
        <v>98.461538461538467</v>
      </c>
      <c r="S25" s="627">
        <f t="shared" si="9"/>
        <v>96.626506024096372</v>
      </c>
      <c r="T25" s="43"/>
      <c r="U25" s="628">
        <v>95</v>
      </c>
      <c r="V25" s="43"/>
      <c r="W25" s="43">
        <v>96.361301369863014</v>
      </c>
      <c r="X25" s="43">
        <v>95.960884353741491</v>
      </c>
      <c r="Y25" s="43">
        <v>96.3</v>
      </c>
      <c r="Z25" s="43"/>
      <c r="AA25" s="43">
        <v>95.854201446855882</v>
      </c>
      <c r="AB25" s="43">
        <v>97.078651685393254</v>
      </c>
      <c r="AC25" s="43">
        <v>97.7</v>
      </c>
      <c r="AD25" s="43"/>
      <c r="AE25" s="43">
        <v>97.646573080099103</v>
      </c>
      <c r="AF25" s="43">
        <v>96.701954397394147</v>
      </c>
      <c r="AG25" s="43">
        <v>97.4</v>
      </c>
      <c r="AH25" s="43"/>
      <c r="AI25" s="43">
        <v>93.630573248407643</v>
      </c>
      <c r="AJ25" s="43">
        <v>93.536121673003805</v>
      </c>
      <c r="AK25" s="43">
        <v>99.5</v>
      </c>
      <c r="AL25" s="43"/>
      <c r="AM25" s="43">
        <v>97.138964577656679</v>
      </c>
      <c r="AN25" s="43">
        <v>97.21467391304347</v>
      </c>
      <c r="AO25" s="43">
        <v>98.7</v>
      </c>
      <c r="AP25" s="43"/>
      <c r="AQ25" s="43">
        <v>95.972644376899694</v>
      </c>
      <c r="AR25" s="43">
        <v>95.760787282361846</v>
      </c>
      <c r="AS25" s="43">
        <v>98.7</v>
      </c>
      <c r="AT25" s="43"/>
      <c r="AU25" s="43">
        <v>96.630327056491581</v>
      </c>
      <c r="AV25" s="43">
        <v>96.354679802955658</v>
      </c>
      <c r="AW25" s="26"/>
    </row>
    <row r="26" spans="1:90" ht="63" hidden="1" customHeight="1">
      <c r="A26" s="629">
        <v>8</v>
      </c>
      <c r="B26" s="630" t="s">
        <v>538</v>
      </c>
      <c r="C26" s="631" t="s">
        <v>375</v>
      </c>
      <c r="D26" s="632">
        <v>104</v>
      </c>
      <c r="E26" s="633">
        <v>102</v>
      </c>
      <c r="F26" s="633">
        <v>102</v>
      </c>
      <c r="G26" s="633"/>
      <c r="H26" s="634"/>
      <c r="I26" s="635"/>
      <c r="J26" s="635"/>
      <c r="K26" s="635"/>
      <c r="L26" s="635"/>
      <c r="M26" s="635"/>
      <c r="N26" s="953"/>
      <c r="O26" s="635"/>
      <c r="P26" s="635"/>
      <c r="Q26" s="635"/>
      <c r="R26" s="635"/>
      <c r="S26" s="635"/>
      <c r="T26" s="633"/>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6"/>
    </row>
    <row r="27" spans="1:90" ht="60" hidden="1" customHeight="1">
      <c r="A27" s="629">
        <v>9</v>
      </c>
      <c r="B27" s="630" t="s">
        <v>376</v>
      </c>
      <c r="C27" s="631" t="s">
        <v>377</v>
      </c>
      <c r="D27" s="632">
        <v>102</v>
      </c>
      <c r="E27" s="633">
        <v>100</v>
      </c>
      <c r="F27" s="633">
        <v>100</v>
      </c>
      <c r="G27" s="633"/>
      <c r="H27" s="634"/>
      <c r="I27" s="635"/>
      <c r="J27" s="635"/>
      <c r="K27" s="635"/>
      <c r="L27" s="635"/>
      <c r="M27" s="635"/>
      <c r="N27" s="953"/>
      <c r="O27" s="635"/>
      <c r="P27" s="635"/>
      <c r="Q27" s="635"/>
      <c r="R27" s="635"/>
      <c r="S27" s="635"/>
      <c r="T27" s="633"/>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6"/>
    </row>
    <row r="28" spans="1:90" ht="53.25" hidden="1" customHeight="1">
      <c r="A28" s="629">
        <v>10</v>
      </c>
      <c r="B28" s="630" t="s">
        <v>539</v>
      </c>
      <c r="C28" s="629" t="s">
        <v>22</v>
      </c>
      <c r="D28" s="636">
        <v>98.1</v>
      </c>
      <c r="E28" s="637">
        <v>98.039215686275</v>
      </c>
      <c r="F28" s="637">
        <v>98.039215686274503</v>
      </c>
      <c r="G28" s="637"/>
      <c r="H28" s="638"/>
      <c r="I28" s="639"/>
      <c r="J28" s="639"/>
      <c r="K28" s="639"/>
      <c r="L28" s="639"/>
      <c r="M28" s="639"/>
      <c r="N28" s="954"/>
      <c r="O28" s="639"/>
      <c r="P28" s="639"/>
      <c r="Q28" s="639"/>
      <c r="R28" s="639"/>
      <c r="S28" s="639"/>
      <c r="T28" s="640"/>
      <c r="U28" s="587"/>
      <c r="V28" s="587"/>
      <c r="W28" s="587"/>
      <c r="X28" s="587"/>
      <c r="Y28" s="587"/>
      <c r="Z28" s="587"/>
      <c r="AA28" s="587"/>
      <c r="AB28" s="587"/>
      <c r="AC28" s="587"/>
      <c r="AD28" s="587"/>
      <c r="AE28" s="587"/>
      <c r="AF28" s="587"/>
      <c r="AG28" s="587"/>
      <c r="AH28" s="587"/>
      <c r="AI28" s="587"/>
      <c r="AJ28" s="587"/>
      <c r="AK28" s="587"/>
      <c r="AL28" s="587"/>
      <c r="AM28" s="587"/>
      <c r="AN28" s="587"/>
      <c r="AO28" s="587"/>
      <c r="AP28" s="587"/>
      <c r="AQ28" s="587"/>
      <c r="AR28" s="587"/>
      <c r="AS28" s="587"/>
      <c r="AT28" s="587"/>
      <c r="AU28" s="587"/>
      <c r="AV28" s="587"/>
    </row>
    <row r="29" spans="1:90" ht="53.25" customHeight="1">
      <c r="A29" s="12">
        <v>8</v>
      </c>
      <c r="B29" s="22" t="s">
        <v>540</v>
      </c>
      <c r="C29" s="12" t="s">
        <v>378</v>
      </c>
      <c r="D29" s="38">
        <v>109</v>
      </c>
      <c r="E29" s="25">
        <v>112</v>
      </c>
      <c r="F29" s="38">
        <v>113</v>
      </c>
      <c r="G29" s="38">
        <v>117</v>
      </c>
      <c r="H29" s="624">
        <f>SUM(I29:M29)</f>
        <v>28</v>
      </c>
      <c r="I29" s="625"/>
      <c r="J29" s="625"/>
      <c r="K29" s="641">
        <f>X29</f>
        <v>14</v>
      </c>
      <c r="L29" s="641">
        <f>AN29</f>
        <v>11</v>
      </c>
      <c r="M29" s="641">
        <f>AJ29</f>
        <v>3</v>
      </c>
      <c r="N29" s="952">
        <f t="shared" ref="N29:N30" si="10">SUM(O29:S29)</f>
        <v>112</v>
      </c>
      <c r="O29" s="641">
        <v>63</v>
      </c>
      <c r="P29" s="641">
        <v>49</v>
      </c>
      <c r="Q29" s="625"/>
      <c r="R29" s="625"/>
      <c r="S29" s="625"/>
      <c r="T29" s="25"/>
      <c r="U29" s="39">
        <v>14</v>
      </c>
      <c r="V29" s="39"/>
      <c r="W29" s="39">
        <v>14</v>
      </c>
      <c r="X29" s="39">
        <v>14</v>
      </c>
      <c r="Y29" s="39">
        <v>47</v>
      </c>
      <c r="Z29" s="39"/>
      <c r="AA29" s="39">
        <v>47</v>
      </c>
      <c r="AB29" s="39">
        <v>49</v>
      </c>
      <c r="AC29" s="39">
        <v>38</v>
      </c>
      <c r="AD29" s="39"/>
      <c r="AE29" s="39">
        <v>38</v>
      </c>
      <c r="AF29" s="39">
        <v>40</v>
      </c>
      <c r="AG29" s="39">
        <v>3</v>
      </c>
      <c r="AH29" s="39"/>
      <c r="AI29" s="39">
        <v>3</v>
      </c>
      <c r="AJ29" s="39">
        <v>3</v>
      </c>
      <c r="AK29" s="39">
        <v>11</v>
      </c>
      <c r="AL29" s="39"/>
      <c r="AM29" s="39">
        <v>11</v>
      </c>
      <c r="AN29" s="39">
        <v>11</v>
      </c>
      <c r="AO29" s="39"/>
      <c r="AP29" s="39"/>
      <c r="AQ29" s="39"/>
      <c r="AR29" s="39"/>
      <c r="AS29" s="39"/>
      <c r="AT29" s="39"/>
      <c r="AU29" s="39"/>
      <c r="AV29" s="39"/>
    </row>
    <row r="30" spans="1:90" ht="53.25" customHeight="1">
      <c r="A30" s="12">
        <v>9</v>
      </c>
      <c r="B30" s="22" t="s">
        <v>379</v>
      </c>
      <c r="C30" s="12" t="s">
        <v>378</v>
      </c>
      <c r="D30" s="38">
        <v>20</v>
      </c>
      <c r="E30" s="25">
        <v>4</v>
      </c>
      <c r="F30" s="38">
        <v>4</v>
      </c>
      <c r="G30" s="38">
        <v>4</v>
      </c>
      <c r="H30" s="624"/>
      <c r="I30" s="625"/>
      <c r="J30" s="625"/>
      <c r="K30" s="625"/>
      <c r="L30" s="625"/>
      <c r="M30" s="625"/>
      <c r="N30" s="952">
        <f t="shared" si="10"/>
        <v>4</v>
      </c>
      <c r="O30" s="641">
        <f>AB30</f>
        <v>2</v>
      </c>
      <c r="P30" s="641">
        <f>AF30</f>
        <v>2</v>
      </c>
      <c r="Q30" s="625"/>
      <c r="R30" s="625"/>
      <c r="S30" s="625"/>
      <c r="T30" s="25"/>
      <c r="U30" s="39"/>
      <c r="V30" s="39"/>
      <c r="W30" s="39"/>
      <c r="X30" s="39"/>
      <c r="Y30" s="39">
        <v>0</v>
      </c>
      <c r="Z30" s="39"/>
      <c r="AA30" s="39"/>
      <c r="AB30" s="39">
        <v>2</v>
      </c>
      <c r="AC30" s="39">
        <v>4</v>
      </c>
      <c r="AD30" s="39"/>
      <c r="AE30" s="39">
        <v>4</v>
      </c>
      <c r="AF30" s="39">
        <v>2</v>
      </c>
      <c r="AG30" s="39"/>
      <c r="AH30" s="39"/>
      <c r="AI30" s="39"/>
      <c r="AJ30" s="39"/>
      <c r="AK30" s="39"/>
      <c r="AL30" s="39"/>
      <c r="AM30" s="39"/>
      <c r="AN30" s="39"/>
      <c r="AO30" s="39"/>
      <c r="AP30" s="39"/>
      <c r="AQ30" s="39"/>
      <c r="AR30" s="39"/>
      <c r="AS30" s="39"/>
      <c r="AT30" s="39"/>
      <c r="AU30" s="39"/>
      <c r="AV30" s="39"/>
    </row>
    <row r="31" spans="1:90" ht="48.75" customHeight="1">
      <c r="A31" s="12">
        <v>10</v>
      </c>
      <c r="B31" s="22" t="s">
        <v>541</v>
      </c>
      <c r="C31" s="12" t="s">
        <v>22</v>
      </c>
      <c r="D31" s="43">
        <v>83.2</v>
      </c>
      <c r="E31" s="628">
        <v>85.496183206107006</v>
      </c>
      <c r="F31" s="628">
        <v>86.25954198473282</v>
      </c>
      <c r="G31" s="628">
        <v>89.312977099236605</v>
      </c>
      <c r="H31" s="622">
        <v>53.8</v>
      </c>
      <c r="I31" s="623"/>
      <c r="J31" s="623"/>
      <c r="K31" s="623">
        <v>58.3</v>
      </c>
      <c r="L31" s="623">
        <v>61.1</v>
      </c>
      <c r="M31" s="623">
        <v>30</v>
      </c>
      <c r="N31" s="803">
        <v>94.9</v>
      </c>
      <c r="O31" s="623">
        <v>94</v>
      </c>
      <c r="P31" s="623">
        <v>96.1</v>
      </c>
      <c r="Q31" s="623"/>
      <c r="R31" s="623"/>
      <c r="S31" s="623"/>
      <c r="T31" s="628"/>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row>
    <row r="32" spans="1:90" ht="45.75" hidden="1" customHeight="1">
      <c r="A32" s="12"/>
      <c r="B32" s="22" t="s">
        <v>380</v>
      </c>
      <c r="C32" s="12" t="s">
        <v>381</v>
      </c>
      <c r="D32" s="38"/>
      <c r="E32" s="25">
        <v>4</v>
      </c>
      <c r="F32" s="38">
        <v>4</v>
      </c>
      <c r="G32" s="38">
        <v>4</v>
      </c>
      <c r="H32" s="624"/>
      <c r="I32" s="625"/>
      <c r="J32" s="625"/>
      <c r="K32" s="625"/>
      <c r="L32" s="625"/>
      <c r="M32" s="625"/>
      <c r="N32" s="952"/>
      <c r="O32" s="625"/>
      <c r="P32" s="625"/>
      <c r="Q32" s="625"/>
      <c r="R32" s="625"/>
      <c r="S32" s="625"/>
      <c r="T32" s="25"/>
      <c r="U32" s="25">
        <v>1</v>
      </c>
      <c r="V32" s="25"/>
      <c r="W32" s="25">
        <v>1</v>
      </c>
      <c r="X32" s="25">
        <v>1</v>
      </c>
      <c r="Y32" s="25">
        <v>1</v>
      </c>
      <c r="Z32" s="25"/>
      <c r="AA32" s="25">
        <v>1</v>
      </c>
      <c r="AB32" s="25">
        <v>1</v>
      </c>
      <c r="AC32" s="25">
        <v>1</v>
      </c>
      <c r="AD32" s="25"/>
      <c r="AE32" s="25">
        <v>1</v>
      </c>
      <c r="AF32" s="25">
        <v>1</v>
      </c>
      <c r="AG32" s="25"/>
      <c r="AH32" s="25"/>
      <c r="AI32" s="25"/>
      <c r="AJ32" s="25"/>
      <c r="AK32" s="25">
        <v>1</v>
      </c>
      <c r="AL32" s="25"/>
      <c r="AM32" s="25">
        <v>1</v>
      </c>
      <c r="AN32" s="25">
        <v>1</v>
      </c>
      <c r="AO32" s="25"/>
      <c r="AP32" s="25"/>
      <c r="AQ32" s="25"/>
      <c r="AR32" s="25"/>
      <c r="AS32" s="25"/>
      <c r="AT32" s="25"/>
      <c r="AU32" s="25"/>
      <c r="AV32" s="25"/>
      <c r="AW32" s="26"/>
    </row>
    <row r="33" spans="1:49" ht="45.75" hidden="1" customHeight="1">
      <c r="A33" s="12"/>
      <c r="B33" s="22" t="s">
        <v>382</v>
      </c>
      <c r="C33" s="42" t="s">
        <v>381</v>
      </c>
      <c r="D33" s="38"/>
      <c r="E33" s="25">
        <v>4</v>
      </c>
      <c r="F33" s="38">
        <v>4</v>
      </c>
      <c r="G33" s="38">
        <v>4</v>
      </c>
      <c r="H33" s="624"/>
      <c r="I33" s="625"/>
      <c r="J33" s="625"/>
      <c r="K33" s="625"/>
      <c r="L33" s="625"/>
      <c r="M33" s="625"/>
      <c r="N33" s="952"/>
      <c r="O33" s="625"/>
      <c r="P33" s="625"/>
      <c r="Q33" s="625"/>
      <c r="R33" s="625"/>
      <c r="S33" s="625"/>
      <c r="T33" s="25"/>
      <c r="U33" s="25">
        <v>1</v>
      </c>
      <c r="V33" s="25"/>
      <c r="W33" s="25">
        <v>1</v>
      </c>
      <c r="X33" s="25">
        <v>1</v>
      </c>
      <c r="Y33" s="25">
        <v>1</v>
      </c>
      <c r="Z33" s="25"/>
      <c r="AA33" s="25">
        <v>1</v>
      </c>
      <c r="AB33" s="25">
        <v>1</v>
      </c>
      <c r="AC33" s="25">
        <v>1</v>
      </c>
      <c r="AD33" s="25"/>
      <c r="AE33" s="25">
        <v>1</v>
      </c>
      <c r="AF33" s="25">
        <v>1</v>
      </c>
      <c r="AG33" s="25"/>
      <c r="AH33" s="25"/>
      <c r="AI33" s="25"/>
      <c r="AJ33" s="25"/>
      <c r="AK33" s="25">
        <v>1</v>
      </c>
      <c r="AL33" s="25"/>
      <c r="AM33" s="25">
        <v>1</v>
      </c>
      <c r="AN33" s="25">
        <v>1</v>
      </c>
      <c r="AO33" s="25"/>
      <c r="AP33" s="25"/>
      <c r="AQ33" s="25"/>
      <c r="AR33" s="25"/>
      <c r="AS33" s="25"/>
      <c r="AT33" s="25"/>
      <c r="AU33" s="25"/>
      <c r="AV33" s="25"/>
      <c r="AW33" s="26"/>
    </row>
    <row r="34" spans="1:49" ht="45.75" hidden="1" customHeight="1">
      <c r="A34" s="12"/>
      <c r="B34" s="22" t="s">
        <v>383</v>
      </c>
      <c r="C34" s="12" t="s">
        <v>384</v>
      </c>
      <c r="D34" s="40"/>
      <c r="E34" s="39"/>
      <c r="F34" s="39"/>
      <c r="G34" s="39"/>
      <c r="H34" s="616"/>
      <c r="I34" s="611"/>
      <c r="J34" s="611"/>
      <c r="K34" s="611"/>
      <c r="L34" s="611"/>
      <c r="M34" s="611"/>
      <c r="N34" s="914"/>
      <c r="O34" s="611"/>
      <c r="P34" s="611"/>
      <c r="Q34" s="611"/>
      <c r="R34" s="611"/>
      <c r="S34" s="611"/>
      <c r="T34" s="39"/>
      <c r="U34" s="39">
        <v>0</v>
      </c>
      <c r="V34" s="39"/>
      <c r="W34" s="39"/>
      <c r="X34" s="39"/>
      <c r="Y34" s="39">
        <v>0</v>
      </c>
      <c r="Z34" s="39"/>
      <c r="AA34" s="39"/>
      <c r="AB34" s="39"/>
      <c r="AC34" s="39">
        <v>0</v>
      </c>
      <c r="AD34" s="39"/>
      <c r="AE34" s="39"/>
      <c r="AF34" s="39"/>
      <c r="AG34" s="39">
        <v>0</v>
      </c>
      <c r="AH34" s="39"/>
      <c r="AI34" s="39"/>
      <c r="AJ34" s="39"/>
      <c r="AK34" s="39">
        <v>0</v>
      </c>
      <c r="AL34" s="39"/>
      <c r="AM34" s="39"/>
      <c r="AN34" s="39"/>
      <c r="AO34" s="39">
        <v>0</v>
      </c>
      <c r="AP34" s="39"/>
      <c r="AQ34" s="39"/>
      <c r="AR34" s="39"/>
      <c r="AS34" s="39"/>
      <c r="AT34" s="39"/>
      <c r="AU34" s="39"/>
      <c r="AV34" s="39">
        <v>0</v>
      </c>
    </row>
    <row r="35" spans="1:49" ht="45.75" hidden="1" customHeight="1">
      <c r="A35" s="12"/>
      <c r="B35" s="22" t="s">
        <v>382</v>
      </c>
      <c r="C35" s="12" t="s">
        <v>384</v>
      </c>
      <c r="D35" s="40"/>
      <c r="E35" s="39"/>
      <c r="F35" s="39"/>
      <c r="G35" s="39"/>
      <c r="H35" s="616"/>
      <c r="I35" s="611"/>
      <c r="J35" s="611"/>
      <c r="K35" s="611"/>
      <c r="L35" s="611"/>
      <c r="M35" s="611"/>
      <c r="N35" s="914"/>
      <c r="O35" s="611"/>
      <c r="P35" s="611"/>
      <c r="Q35" s="611"/>
      <c r="R35" s="611"/>
      <c r="S35" s="611"/>
      <c r="T35" s="39"/>
      <c r="U35" s="39">
        <v>0</v>
      </c>
      <c r="V35" s="39"/>
      <c r="W35" s="39"/>
      <c r="X35" s="39"/>
      <c r="Y35" s="39">
        <v>0</v>
      </c>
      <c r="Z35" s="39"/>
      <c r="AA35" s="39"/>
      <c r="AB35" s="39"/>
      <c r="AC35" s="39">
        <v>0</v>
      </c>
      <c r="AD35" s="39"/>
      <c r="AE35" s="39"/>
      <c r="AF35" s="39"/>
      <c r="AG35" s="39">
        <v>0</v>
      </c>
      <c r="AH35" s="39"/>
      <c r="AI35" s="39"/>
      <c r="AJ35" s="39"/>
      <c r="AK35" s="39">
        <v>0</v>
      </c>
      <c r="AL35" s="39"/>
      <c r="AM35" s="39"/>
      <c r="AN35" s="39"/>
      <c r="AO35" s="39">
        <v>0</v>
      </c>
      <c r="AP35" s="39"/>
      <c r="AQ35" s="39"/>
      <c r="AR35" s="39"/>
      <c r="AS35" s="39"/>
      <c r="AT35" s="39"/>
      <c r="AU35" s="39"/>
      <c r="AV35" s="39">
        <v>0</v>
      </c>
    </row>
    <row r="36" spans="1:49" s="36" customFormat="1" ht="42.75" hidden="1" customHeight="1">
      <c r="A36" s="600">
        <v>4</v>
      </c>
      <c r="B36" s="615" t="s">
        <v>385</v>
      </c>
      <c r="C36" s="600" t="s">
        <v>386</v>
      </c>
      <c r="D36" s="49"/>
      <c r="E36" s="616"/>
      <c r="F36" s="616"/>
      <c r="G36" s="616"/>
      <c r="H36" s="616"/>
      <c r="I36" s="617"/>
      <c r="J36" s="617"/>
      <c r="K36" s="617"/>
      <c r="L36" s="617"/>
      <c r="M36" s="617"/>
      <c r="N36" s="914"/>
      <c r="O36" s="617"/>
      <c r="P36" s="617"/>
      <c r="Q36" s="617"/>
      <c r="R36" s="617"/>
      <c r="S36" s="617"/>
      <c r="T36" s="616"/>
      <c r="U36" s="616"/>
      <c r="V36" s="616"/>
      <c r="W36" s="616"/>
      <c r="X36" s="616"/>
      <c r="Y36" s="616"/>
      <c r="Z36" s="616"/>
      <c r="AA36" s="616"/>
      <c r="AB36" s="616"/>
      <c r="AC36" s="616"/>
      <c r="AD36" s="616"/>
      <c r="AE36" s="616"/>
      <c r="AF36" s="616"/>
      <c r="AG36" s="616"/>
      <c r="AH36" s="616"/>
      <c r="AI36" s="616"/>
      <c r="AJ36" s="616"/>
      <c r="AK36" s="616"/>
      <c r="AL36" s="616"/>
      <c r="AM36" s="616"/>
      <c r="AN36" s="616"/>
      <c r="AO36" s="616"/>
      <c r="AP36" s="616"/>
      <c r="AQ36" s="616"/>
      <c r="AR36" s="616"/>
      <c r="AS36" s="616"/>
      <c r="AT36" s="616"/>
      <c r="AU36" s="616"/>
      <c r="AV36" s="616"/>
      <c r="AW36" s="35"/>
    </row>
    <row r="37" spans="1:49" ht="42.75" hidden="1" customHeight="1">
      <c r="A37" s="12"/>
      <c r="B37" s="22" t="s">
        <v>387</v>
      </c>
      <c r="C37" s="12" t="s">
        <v>388</v>
      </c>
      <c r="D37" s="40"/>
      <c r="E37" s="39">
        <v>450</v>
      </c>
      <c r="F37" s="39"/>
      <c r="G37" s="39"/>
      <c r="H37" s="616"/>
      <c r="I37" s="611"/>
      <c r="J37" s="611"/>
      <c r="K37" s="611"/>
      <c r="L37" s="611"/>
      <c r="M37" s="611"/>
      <c r="N37" s="914"/>
      <c r="O37" s="611"/>
      <c r="P37" s="611"/>
      <c r="Q37" s="611"/>
      <c r="R37" s="611"/>
      <c r="S37" s="611"/>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row>
    <row r="38" spans="1:49" ht="42.75" hidden="1" customHeight="1">
      <c r="A38" s="12"/>
      <c r="B38" s="22" t="s">
        <v>389</v>
      </c>
      <c r="C38" s="12" t="s">
        <v>388</v>
      </c>
      <c r="D38" s="40">
        <v>6803</v>
      </c>
      <c r="E38" s="40">
        <v>7253</v>
      </c>
      <c r="F38" s="40">
        <v>6803</v>
      </c>
      <c r="G38" s="40">
        <v>7253</v>
      </c>
      <c r="H38" s="49"/>
      <c r="I38" s="586"/>
      <c r="J38" s="586"/>
      <c r="K38" s="586"/>
      <c r="L38" s="586"/>
      <c r="M38" s="586"/>
      <c r="N38" s="320"/>
      <c r="O38" s="586"/>
      <c r="P38" s="586"/>
      <c r="Q38" s="586"/>
      <c r="R38" s="586"/>
      <c r="S38" s="586"/>
      <c r="T38" s="40"/>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row>
    <row r="39" spans="1:49" ht="42.75" hidden="1" customHeight="1">
      <c r="A39" s="12"/>
      <c r="B39" s="22" t="s">
        <v>390</v>
      </c>
      <c r="C39" s="12" t="s">
        <v>366</v>
      </c>
      <c r="D39" s="40">
        <v>9000</v>
      </c>
      <c r="E39" s="40">
        <v>9000</v>
      </c>
      <c r="F39" s="40">
        <v>9215</v>
      </c>
      <c r="G39" s="40">
        <v>9000</v>
      </c>
      <c r="H39" s="49"/>
      <c r="I39" s="586"/>
      <c r="J39" s="586"/>
      <c r="K39" s="586"/>
      <c r="L39" s="586"/>
      <c r="M39" s="586"/>
      <c r="N39" s="320"/>
      <c r="O39" s="586"/>
      <c r="P39" s="586"/>
      <c r="Q39" s="586"/>
      <c r="R39" s="586"/>
      <c r="S39" s="586"/>
      <c r="T39" s="40"/>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row>
    <row r="40" spans="1:49" s="36" customFormat="1" ht="45.75" hidden="1" customHeight="1">
      <c r="A40" s="600">
        <v>5</v>
      </c>
      <c r="B40" s="615" t="s">
        <v>391</v>
      </c>
      <c r="C40" s="600"/>
      <c r="D40" s="49"/>
      <c r="E40" s="616"/>
      <c r="F40" s="616"/>
      <c r="G40" s="616"/>
      <c r="H40" s="616"/>
      <c r="I40" s="617"/>
      <c r="J40" s="617"/>
      <c r="K40" s="617"/>
      <c r="L40" s="617"/>
      <c r="M40" s="617"/>
      <c r="N40" s="914"/>
      <c r="O40" s="617"/>
      <c r="P40" s="617"/>
      <c r="Q40" s="617"/>
      <c r="R40" s="617"/>
      <c r="S40" s="617"/>
      <c r="T40" s="616"/>
      <c r="U40" s="616"/>
      <c r="V40" s="616"/>
      <c r="W40" s="616"/>
      <c r="X40" s="616"/>
      <c r="Y40" s="616"/>
      <c r="Z40" s="616"/>
      <c r="AA40" s="616"/>
      <c r="AB40" s="616"/>
      <c r="AC40" s="616"/>
      <c r="AD40" s="616"/>
      <c r="AE40" s="616"/>
      <c r="AF40" s="616"/>
      <c r="AG40" s="616"/>
      <c r="AH40" s="616"/>
      <c r="AI40" s="616"/>
      <c r="AJ40" s="616"/>
      <c r="AK40" s="616"/>
      <c r="AL40" s="616"/>
      <c r="AM40" s="616"/>
      <c r="AN40" s="616"/>
      <c r="AO40" s="616"/>
      <c r="AP40" s="616"/>
      <c r="AQ40" s="616"/>
      <c r="AR40" s="616"/>
      <c r="AS40" s="616"/>
      <c r="AT40" s="616"/>
      <c r="AU40" s="616"/>
      <c r="AV40" s="616"/>
      <c r="AW40" s="35"/>
    </row>
    <row r="41" spans="1:49" ht="45.75" customHeight="1">
      <c r="A41" s="12">
        <v>11</v>
      </c>
      <c r="B41" s="22" t="s">
        <v>588</v>
      </c>
      <c r="C41" s="12" t="s">
        <v>392</v>
      </c>
      <c r="D41" s="40">
        <v>2</v>
      </c>
      <c r="E41" s="39">
        <v>2</v>
      </c>
      <c r="F41" s="39">
        <v>2</v>
      </c>
      <c r="G41" s="39">
        <v>2</v>
      </c>
      <c r="H41" s="616">
        <v>2</v>
      </c>
      <c r="I41" s="611"/>
      <c r="J41" s="611">
        <v>2</v>
      </c>
      <c r="K41" s="611"/>
      <c r="L41" s="611"/>
      <c r="M41" s="611"/>
      <c r="N41" s="914"/>
      <c r="O41" s="611"/>
      <c r="P41" s="611"/>
      <c r="Q41" s="611"/>
      <c r="R41" s="611"/>
      <c r="S41" s="611"/>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row>
    <row r="42" spans="1:49" s="26" customFormat="1" ht="55.5" hidden="1" customHeight="1">
      <c r="A42" s="12">
        <v>15</v>
      </c>
      <c r="B42" s="22" t="s">
        <v>393</v>
      </c>
      <c r="C42" s="42" t="s">
        <v>394</v>
      </c>
      <c r="D42" s="40">
        <v>7</v>
      </c>
      <c r="E42" s="39">
        <v>7</v>
      </c>
      <c r="F42" s="39">
        <v>7</v>
      </c>
      <c r="G42" s="39">
        <v>7</v>
      </c>
      <c r="H42" s="616">
        <v>4</v>
      </c>
      <c r="I42" s="611"/>
      <c r="J42" s="641">
        <f>AV42</f>
        <v>1</v>
      </c>
      <c r="K42" s="641">
        <f>X42</f>
        <v>1</v>
      </c>
      <c r="L42" s="641">
        <f>AN42</f>
        <v>1</v>
      </c>
      <c r="M42" s="641">
        <f>AJ42</f>
        <v>1</v>
      </c>
      <c r="N42" s="914">
        <v>3</v>
      </c>
      <c r="O42" s="641">
        <f>AB42</f>
        <v>1</v>
      </c>
      <c r="P42" s="641">
        <f>AF42</f>
        <v>1</v>
      </c>
      <c r="Q42" s="641">
        <f>AR42</f>
        <v>1</v>
      </c>
      <c r="R42" s="611"/>
      <c r="S42" s="611"/>
      <c r="T42" s="39"/>
      <c r="U42" s="39">
        <v>1</v>
      </c>
      <c r="V42" s="39">
        <v>1</v>
      </c>
      <c r="W42" s="39">
        <v>1</v>
      </c>
      <c r="X42" s="39">
        <v>1</v>
      </c>
      <c r="Y42" s="39">
        <v>1</v>
      </c>
      <c r="Z42" s="39">
        <v>1</v>
      </c>
      <c r="AA42" s="39">
        <v>1</v>
      </c>
      <c r="AB42" s="39">
        <v>1</v>
      </c>
      <c r="AC42" s="39">
        <v>1</v>
      </c>
      <c r="AD42" s="39">
        <v>1</v>
      </c>
      <c r="AE42" s="39">
        <v>1</v>
      </c>
      <c r="AF42" s="39">
        <v>1</v>
      </c>
      <c r="AG42" s="39">
        <v>1</v>
      </c>
      <c r="AH42" s="39">
        <v>1</v>
      </c>
      <c r="AI42" s="39">
        <v>1</v>
      </c>
      <c r="AJ42" s="39">
        <v>1</v>
      </c>
      <c r="AK42" s="39">
        <v>1</v>
      </c>
      <c r="AL42" s="39">
        <v>1</v>
      </c>
      <c r="AM42" s="39">
        <v>1</v>
      </c>
      <c r="AN42" s="39">
        <v>1</v>
      </c>
      <c r="AO42" s="39">
        <v>1</v>
      </c>
      <c r="AP42" s="39">
        <v>1</v>
      </c>
      <c r="AQ42" s="39">
        <v>1</v>
      </c>
      <c r="AR42" s="39">
        <v>1</v>
      </c>
      <c r="AS42" s="39">
        <v>1</v>
      </c>
      <c r="AT42" s="39">
        <v>1</v>
      </c>
      <c r="AU42" s="39">
        <v>1</v>
      </c>
      <c r="AV42" s="39">
        <v>1</v>
      </c>
      <c r="AW42" s="34"/>
    </row>
    <row r="43" spans="1:49" s="36" customFormat="1" ht="49.5" hidden="1" customHeight="1">
      <c r="A43" s="600" t="s">
        <v>19</v>
      </c>
      <c r="B43" s="615" t="s">
        <v>395</v>
      </c>
      <c r="C43" s="600"/>
      <c r="D43" s="49"/>
      <c r="E43" s="616"/>
      <c r="F43" s="616"/>
      <c r="G43" s="616"/>
      <c r="H43" s="616"/>
      <c r="I43" s="617"/>
      <c r="J43" s="617"/>
      <c r="K43" s="617"/>
      <c r="L43" s="617"/>
      <c r="M43" s="617"/>
      <c r="N43" s="914"/>
      <c r="O43" s="617"/>
      <c r="P43" s="617"/>
      <c r="Q43" s="617"/>
      <c r="R43" s="617"/>
      <c r="S43" s="617"/>
      <c r="T43" s="616"/>
      <c r="U43" s="616"/>
      <c r="V43" s="616"/>
      <c r="W43" s="616"/>
      <c r="X43" s="616"/>
      <c r="Y43" s="616"/>
      <c r="Z43" s="616"/>
      <c r="AA43" s="616"/>
      <c r="AB43" s="616"/>
      <c r="AC43" s="616"/>
      <c r="AD43" s="616"/>
      <c r="AE43" s="616"/>
      <c r="AF43" s="616"/>
      <c r="AG43" s="616"/>
      <c r="AH43" s="616"/>
      <c r="AI43" s="616"/>
      <c r="AJ43" s="616"/>
      <c r="AK43" s="616"/>
      <c r="AL43" s="616"/>
      <c r="AM43" s="616"/>
      <c r="AN43" s="616"/>
      <c r="AO43" s="616"/>
      <c r="AP43" s="616"/>
      <c r="AQ43" s="616"/>
      <c r="AR43" s="616"/>
      <c r="AS43" s="616"/>
      <c r="AT43" s="616"/>
      <c r="AU43" s="616"/>
      <c r="AV43" s="616"/>
      <c r="AW43" s="35"/>
    </row>
    <row r="44" spans="1:49" s="26" customFormat="1" ht="44.25" customHeight="1">
      <c r="A44" s="12">
        <v>12</v>
      </c>
      <c r="B44" s="22" t="s">
        <v>396</v>
      </c>
      <c r="C44" s="12" t="s">
        <v>386</v>
      </c>
      <c r="D44" s="39">
        <v>82</v>
      </c>
      <c r="E44" s="39">
        <v>82</v>
      </c>
      <c r="F44" s="40">
        <v>82</v>
      </c>
      <c r="G44" s="40">
        <v>82</v>
      </c>
      <c r="H44" s="49">
        <f t="shared" ref="H44:I44" si="11">+H46+H47</f>
        <v>55</v>
      </c>
      <c r="I44" s="586">
        <f t="shared" si="11"/>
        <v>9</v>
      </c>
      <c r="J44" s="641">
        <f>AV44</f>
        <v>16</v>
      </c>
      <c r="K44" s="641">
        <f>X44</f>
        <v>13</v>
      </c>
      <c r="L44" s="641">
        <f>AN44</f>
        <v>11</v>
      </c>
      <c r="M44" s="641">
        <f>AJ44</f>
        <v>7</v>
      </c>
      <c r="N44" s="320">
        <f>O44+P44+Q44+R44+S44</f>
        <v>54</v>
      </c>
      <c r="O44" s="641">
        <f>AB44</f>
        <v>18</v>
      </c>
      <c r="P44" s="641">
        <f>AF44</f>
        <v>8</v>
      </c>
      <c r="Q44" s="641">
        <f>AR44</f>
        <v>9</v>
      </c>
      <c r="R44" s="586">
        <f>+R46+R47</f>
        <v>8</v>
      </c>
      <c r="S44" s="586">
        <f>+S46+S47</f>
        <v>11</v>
      </c>
      <c r="T44" s="40"/>
      <c r="U44" s="39">
        <v>13</v>
      </c>
      <c r="V44" s="39">
        <v>13</v>
      </c>
      <c r="W44" s="39">
        <v>13</v>
      </c>
      <c r="X44" s="39">
        <v>13</v>
      </c>
      <c r="Y44" s="39">
        <v>18</v>
      </c>
      <c r="Z44" s="39">
        <v>18</v>
      </c>
      <c r="AA44" s="39">
        <v>18</v>
      </c>
      <c r="AB44" s="39">
        <v>18</v>
      </c>
      <c r="AC44" s="39">
        <v>8</v>
      </c>
      <c r="AD44" s="39">
        <v>8</v>
      </c>
      <c r="AE44" s="39">
        <v>8</v>
      </c>
      <c r="AF44" s="39">
        <v>8</v>
      </c>
      <c r="AG44" s="39">
        <v>7</v>
      </c>
      <c r="AH44" s="39">
        <v>7</v>
      </c>
      <c r="AI44" s="39">
        <v>7</v>
      </c>
      <c r="AJ44" s="39">
        <v>7</v>
      </c>
      <c r="AK44" s="39">
        <v>10</v>
      </c>
      <c r="AL44" s="39">
        <v>11</v>
      </c>
      <c r="AM44" s="39">
        <v>11</v>
      </c>
      <c r="AN44" s="39">
        <v>11</v>
      </c>
      <c r="AO44" s="39">
        <v>9</v>
      </c>
      <c r="AP44" s="39">
        <v>9</v>
      </c>
      <c r="AQ44" s="39">
        <v>9</v>
      </c>
      <c r="AR44" s="39">
        <v>9</v>
      </c>
      <c r="AS44" s="39">
        <v>16</v>
      </c>
      <c r="AT44" s="39">
        <v>16</v>
      </c>
      <c r="AU44" s="39">
        <v>16</v>
      </c>
      <c r="AV44" s="39">
        <v>16</v>
      </c>
      <c r="AW44" s="34"/>
    </row>
    <row r="45" spans="1:49" ht="38.25" hidden="1" customHeight="1">
      <c r="A45" s="12" t="s">
        <v>89</v>
      </c>
      <c r="B45" s="642" t="s">
        <v>446</v>
      </c>
      <c r="C45" s="12" t="s">
        <v>386</v>
      </c>
      <c r="D45" s="39">
        <v>1</v>
      </c>
      <c r="E45" s="39">
        <v>1</v>
      </c>
      <c r="F45" s="40">
        <v>1</v>
      </c>
      <c r="G45" s="40">
        <v>1</v>
      </c>
      <c r="H45" s="49"/>
      <c r="I45" s="586"/>
      <c r="J45" s="641"/>
      <c r="K45" s="641"/>
      <c r="L45" s="641"/>
      <c r="M45" s="641"/>
      <c r="N45" s="320"/>
      <c r="O45" s="641"/>
      <c r="P45" s="641"/>
      <c r="Q45" s="641"/>
      <c r="R45" s="586"/>
      <c r="S45" s="586"/>
      <c r="T45" s="39"/>
      <c r="U45" s="39"/>
      <c r="V45" s="39"/>
      <c r="W45" s="39"/>
      <c r="X45" s="39"/>
      <c r="Y45" s="39"/>
      <c r="Z45" s="39"/>
      <c r="AA45" s="39"/>
      <c r="AB45" s="39"/>
      <c r="AC45" s="39"/>
      <c r="AD45" s="39"/>
      <c r="AE45" s="39"/>
      <c r="AF45" s="39"/>
      <c r="AG45" s="39"/>
      <c r="AH45" s="39"/>
      <c r="AI45" s="39"/>
      <c r="AJ45" s="39"/>
      <c r="AK45" s="39">
        <v>1</v>
      </c>
      <c r="AL45" s="39">
        <v>1</v>
      </c>
      <c r="AM45" s="39">
        <v>1</v>
      </c>
      <c r="AN45" s="39">
        <v>1</v>
      </c>
      <c r="AO45" s="39"/>
      <c r="AP45" s="39"/>
      <c r="AQ45" s="39"/>
      <c r="AR45" s="39"/>
      <c r="AS45" s="39"/>
      <c r="AT45" s="39"/>
      <c r="AU45" s="39"/>
      <c r="AV45" s="39"/>
    </row>
    <row r="46" spans="1:49" ht="38.25" customHeight="1">
      <c r="A46" s="12">
        <v>13</v>
      </c>
      <c r="B46" s="22" t="s">
        <v>445</v>
      </c>
      <c r="C46" s="12" t="s">
        <v>386</v>
      </c>
      <c r="D46" s="39">
        <v>7</v>
      </c>
      <c r="E46" s="39">
        <v>7</v>
      </c>
      <c r="F46" s="40">
        <v>7</v>
      </c>
      <c r="G46" s="40">
        <v>7</v>
      </c>
      <c r="H46" s="49">
        <f>+I46+J46+K46+L46+M46</f>
        <v>5</v>
      </c>
      <c r="I46" s="586">
        <v>1</v>
      </c>
      <c r="J46" s="641">
        <f>AV46</f>
        <v>1</v>
      </c>
      <c r="K46" s="641">
        <f>X46</f>
        <v>1</v>
      </c>
      <c r="L46" s="641">
        <f>AN46</f>
        <v>1</v>
      </c>
      <c r="M46" s="641">
        <f>AJ46</f>
        <v>1</v>
      </c>
      <c r="N46" s="320">
        <f t="shared" ref="N46:N55" si="12">O46+P46+Q46+R46+S46</f>
        <v>5</v>
      </c>
      <c r="O46" s="641">
        <f>AB46</f>
        <v>1</v>
      </c>
      <c r="P46" s="641">
        <f>AF46</f>
        <v>1</v>
      </c>
      <c r="Q46" s="641">
        <f>AR46</f>
        <v>1</v>
      </c>
      <c r="R46" s="586">
        <v>1</v>
      </c>
      <c r="S46" s="586">
        <v>1</v>
      </c>
      <c r="T46" s="39"/>
      <c r="U46" s="39">
        <v>1</v>
      </c>
      <c r="V46" s="39">
        <v>1</v>
      </c>
      <c r="W46" s="39">
        <v>1</v>
      </c>
      <c r="X46" s="39">
        <v>1</v>
      </c>
      <c r="Y46" s="39">
        <v>1</v>
      </c>
      <c r="Z46" s="39">
        <v>1</v>
      </c>
      <c r="AA46" s="39">
        <v>1</v>
      </c>
      <c r="AB46" s="39">
        <v>1</v>
      </c>
      <c r="AC46" s="39">
        <v>1</v>
      </c>
      <c r="AD46" s="39">
        <v>1</v>
      </c>
      <c r="AE46" s="39">
        <v>1</v>
      </c>
      <c r="AF46" s="39">
        <v>1</v>
      </c>
      <c r="AG46" s="39">
        <v>1</v>
      </c>
      <c r="AH46" s="39">
        <v>1</v>
      </c>
      <c r="AI46" s="39">
        <v>1</v>
      </c>
      <c r="AJ46" s="39">
        <v>1</v>
      </c>
      <c r="AK46" s="39">
        <v>1</v>
      </c>
      <c r="AL46" s="39">
        <v>1</v>
      </c>
      <c r="AM46" s="39">
        <v>1</v>
      </c>
      <c r="AN46" s="39">
        <v>1</v>
      </c>
      <c r="AO46" s="39">
        <v>1</v>
      </c>
      <c r="AP46" s="39">
        <v>1</v>
      </c>
      <c r="AQ46" s="39">
        <v>1</v>
      </c>
      <c r="AR46" s="39">
        <v>1</v>
      </c>
      <c r="AS46" s="39">
        <v>1</v>
      </c>
      <c r="AT46" s="39">
        <v>1</v>
      </c>
      <c r="AU46" s="39">
        <v>1</v>
      </c>
      <c r="AV46" s="39">
        <v>1</v>
      </c>
    </row>
    <row r="47" spans="1:49" ht="38.25" customHeight="1">
      <c r="A47" s="12">
        <v>14</v>
      </c>
      <c r="B47" s="22" t="s">
        <v>447</v>
      </c>
      <c r="C47" s="12" t="s">
        <v>386</v>
      </c>
      <c r="D47" s="39">
        <v>74</v>
      </c>
      <c r="E47" s="39">
        <v>74</v>
      </c>
      <c r="F47" s="40">
        <v>74</v>
      </c>
      <c r="G47" s="40">
        <v>74</v>
      </c>
      <c r="H47" s="49">
        <f>+I47+J47+K47+L47+M47</f>
        <v>50</v>
      </c>
      <c r="I47" s="586">
        <v>8</v>
      </c>
      <c r="J47" s="641">
        <f>AV47</f>
        <v>15</v>
      </c>
      <c r="K47" s="641">
        <f>X47</f>
        <v>12</v>
      </c>
      <c r="L47" s="641">
        <f>AN47</f>
        <v>9</v>
      </c>
      <c r="M47" s="641">
        <f>AJ47</f>
        <v>6</v>
      </c>
      <c r="N47" s="320">
        <f t="shared" si="12"/>
        <v>49</v>
      </c>
      <c r="O47" s="641">
        <f>AB47</f>
        <v>17</v>
      </c>
      <c r="P47" s="641">
        <f>AF47</f>
        <v>7</v>
      </c>
      <c r="Q47" s="641">
        <f>AR47</f>
        <v>8</v>
      </c>
      <c r="R47" s="586">
        <v>7</v>
      </c>
      <c r="S47" s="586">
        <v>10</v>
      </c>
      <c r="T47" s="39"/>
      <c r="U47" s="39">
        <v>12</v>
      </c>
      <c r="V47" s="39">
        <v>12</v>
      </c>
      <c r="W47" s="39">
        <v>12</v>
      </c>
      <c r="X47" s="39">
        <v>12</v>
      </c>
      <c r="Y47" s="39">
        <v>17</v>
      </c>
      <c r="Z47" s="39">
        <v>17</v>
      </c>
      <c r="AA47" s="39">
        <v>17</v>
      </c>
      <c r="AB47" s="39">
        <v>17</v>
      </c>
      <c r="AC47" s="39">
        <v>7</v>
      </c>
      <c r="AD47" s="39">
        <v>7</v>
      </c>
      <c r="AE47" s="39">
        <v>7</v>
      </c>
      <c r="AF47" s="39">
        <v>7</v>
      </c>
      <c r="AG47" s="39">
        <v>6</v>
      </c>
      <c r="AH47" s="39">
        <v>6</v>
      </c>
      <c r="AI47" s="39">
        <v>6</v>
      </c>
      <c r="AJ47" s="39">
        <v>6</v>
      </c>
      <c r="AK47" s="39">
        <v>9</v>
      </c>
      <c r="AL47" s="39">
        <v>9</v>
      </c>
      <c r="AM47" s="39">
        <v>9</v>
      </c>
      <c r="AN47" s="39">
        <v>9</v>
      </c>
      <c r="AO47" s="39">
        <v>8</v>
      </c>
      <c r="AP47" s="39">
        <v>8</v>
      </c>
      <c r="AQ47" s="39">
        <v>8</v>
      </c>
      <c r="AR47" s="39">
        <v>8</v>
      </c>
      <c r="AS47" s="39">
        <v>15</v>
      </c>
      <c r="AT47" s="39">
        <v>15</v>
      </c>
      <c r="AU47" s="39">
        <v>15</v>
      </c>
      <c r="AV47" s="39">
        <v>15</v>
      </c>
    </row>
    <row r="48" spans="1:49" s="36" customFormat="1" ht="42" customHeight="1">
      <c r="A48" s="600" t="s">
        <v>19</v>
      </c>
      <c r="B48" s="601" t="s">
        <v>695</v>
      </c>
      <c r="C48" s="600"/>
      <c r="D48" s="49"/>
      <c r="E48" s="616"/>
      <c r="F48" s="616"/>
      <c r="G48" s="616"/>
      <c r="H48" s="616"/>
      <c r="I48" s="617"/>
      <c r="J48" s="643"/>
      <c r="K48" s="643"/>
      <c r="L48" s="643"/>
      <c r="M48" s="643"/>
      <c r="N48" s="914"/>
      <c r="O48" s="643"/>
      <c r="P48" s="643"/>
      <c r="Q48" s="643"/>
      <c r="R48" s="617"/>
      <c r="S48" s="617"/>
      <c r="T48" s="616"/>
      <c r="U48" s="616"/>
      <c r="V48" s="616"/>
      <c r="W48" s="616"/>
      <c r="X48" s="616"/>
      <c r="Y48" s="616"/>
      <c r="Z48" s="616"/>
      <c r="AA48" s="616"/>
      <c r="AB48" s="616"/>
      <c r="AC48" s="616"/>
      <c r="AD48" s="616"/>
      <c r="AE48" s="616"/>
      <c r="AF48" s="616"/>
      <c r="AG48" s="616"/>
      <c r="AH48" s="616"/>
      <c r="AI48" s="616"/>
      <c r="AJ48" s="616"/>
      <c r="AK48" s="616"/>
      <c r="AL48" s="616"/>
      <c r="AM48" s="616"/>
      <c r="AN48" s="616"/>
      <c r="AO48" s="616"/>
      <c r="AP48" s="616"/>
      <c r="AQ48" s="616"/>
      <c r="AR48" s="616"/>
      <c r="AS48" s="616"/>
      <c r="AT48" s="616"/>
      <c r="AU48" s="616"/>
      <c r="AV48" s="616"/>
      <c r="AW48" s="35"/>
    </row>
    <row r="49" spans="1:49" s="26" customFormat="1" ht="51.75" customHeight="1">
      <c r="A49" s="12">
        <v>1</v>
      </c>
      <c r="B49" s="22" t="s">
        <v>397</v>
      </c>
      <c r="C49" s="12" t="s">
        <v>28</v>
      </c>
      <c r="D49" s="40">
        <v>20664</v>
      </c>
      <c r="E49" s="40">
        <v>21387</v>
      </c>
      <c r="F49" s="40">
        <v>21403</v>
      </c>
      <c r="G49" s="40">
        <v>22014</v>
      </c>
      <c r="H49" s="49">
        <f>+I49+J49+K49+L49+M49</f>
        <v>10937</v>
      </c>
      <c r="I49" s="586">
        <v>406</v>
      </c>
      <c r="J49" s="586">
        <f>AV49</f>
        <v>720</v>
      </c>
      <c r="K49" s="586">
        <f>X49</f>
        <v>6000</v>
      </c>
      <c r="L49" s="586">
        <f>AN49</f>
        <v>2520</v>
      </c>
      <c r="M49" s="586">
        <f>AJ49</f>
        <v>1291</v>
      </c>
      <c r="N49" s="320">
        <f t="shared" si="12"/>
        <v>13453</v>
      </c>
      <c r="O49" s="586">
        <f>AB49</f>
        <v>5695</v>
      </c>
      <c r="P49" s="586">
        <f>AF49</f>
        <v>3380</v>
      </c>
      <c r="Q49" s="586">
        <f>AR49</f>
        <v>2408</v>
      </c>
      <c r="R49" s="586">
        <v>796</v>
      </c>
      <c r="S49" s="586">
        <v>1174</v>
      </c>
      <c r="T49" s="40"/>
      <c r="U49" s="40">
        <v>5574</v>
      </c>
      <c r="V49" s="40">
        <v>5520</v>
      </c>
      <c r="W49" s="40">
        <v>5590</v>
      </c>
      <c r="X49" s="40">
        <v>6000</v>
      </c>
      <c r="Y49" s="40">
        <v>5695</v>
      </c>
      <c r="Z49" s="40">
        <v>2360</v>
      </c>
      <c r="AA49" s="40">
        <v>5695</v>
      </c>
      <c r="AB49" s="40">
        <v>5695</v>
      </c>
      <c r="AC49" s="40">
        <v>3190</v>
      </c>
      <c r="AD49" s="40">
        <v>3012</v>
      </c>
      <c r="AE49" s="40">
        <v>3190</v>
      </c>
      <c r="AF49" s="40">
        <v>3380</v>
      </c>
      <c r="AG49" s="40">
        <v>1289</v>
      </c>
      <c r="AH49" s="40">
        <v>1023</v>
      </c>
      <c r="AI49" s="40">
        <v>1289</v>
      </c>
      <c r="AJ49" s="40">
        <v>1291</v>
      </c>
      <c r="AK49" s="40">
        <v>2520</v>
      </c>
      <c r="AL49" s="40">
        <v>2435</v>
      </c>
      <c r="AM49" s="40">
        <v>2520</v>
      </c>
      <c r="AN49" s="40">
        <v>2520</v>
      </c>
      <c r="AO49" s="40">
        <v>2408</v>
      </c>
      <c r="AP49" s="40">
        <v>2380</v>
      </c>
      <c r="AQ49" s="40">
        <v>2408</v>
      </c>
      <c r="AR49" s="40">
        <v>2408</v>
      </c>
      <c r="AS49" s="40">
        <v>711</v>
      </c>
      <c r="AT49" s="40">
        <v>690</v>
      </c>
      <c r="AU49" s="40">
        <v>711</v>
      </c>
      <c r="AV49" s="40">
        <v>720</v>
      </c>
      <c r="AW49" s="34"/>
    </row>
    <row r="50" spans="1:49" ht="51" customHeight="1">
      <c r="A50" s="12">
        <v>2</v>
      </c>
      <c r="B50" s="22" t="s">
        <v>448</v>
      </c>
      <c r="C50" s="12" t="s">
        <v>22</v>
      </c>
      <c r="D50" s="40">
        <v>43.5</v>
      </c>
      <c r="E50" s="41">
        <v>44.4</v>
      </c>
      <c r="F50" s="41">
        <v>44.420231201876184</v>
      </c>
      <c r="G50" s="41">
        <v>45</v>
      </c>
      <c r="H50" s="644">
        <v>43.1</v>
      </c>
      <c r="I50" s="610">
        <v>11.7</v>
      </c>
      <c r="J50" s="645">
        <v>15.135589657347067</v>
      </c>
      <c r="K50" s="645">
        <v>74.497144276136069</v>
      </c>
      <c r="L50" s="645">
        <v>47.727272727272727</v>
      </c>
      <c r="M50" s="645">
        <v>38.745498199279709</v>
      </c>
      <c r="N50" s="320">
        <v>36.9</v>
      </c>
      <c r="O50" s="645">
        <v>40.091517071453708</v>
      </c>
      <c r="P50" s="645">
        <v>42.2130635693768</v>
      </c>
      <c r="Q50" s="645">
        <v>45.365486058779204</v>
      </c>
      <c r="R50" s="610">
        <v>22.8</v>
      </c>
      <c r="S50" s="610">
        <v>27.4</v>
      </c>
      <c r="T50" s="41"/>
      <c r="U50" s="41">
        <v>70.3</v>
      </c>
      <c r="V50" s="646">
        <v>0.70417145044010721</v>
      </c>
      <c r="W50" s="646">
        <v>0.70500693656198765</v>
      </c>
      <c r="X50" s="646">
        <v>0.74497144276136085</v>
      </c>
      <c r="Y50" s="41">
        <v>40.700000000000003</v>
      </c>
      <c r="Z50" s="646">
        <v>0.16973532796317606</v>
      </c>
      <c r="AA50" s="646">
        <v>0.40725114416475972</v>
      </c>
      <c r="AB50" s="646">
        <v>0.40091517071453714</v>
      </c>
      <c r="AC50" s="41">
        <v>40.700000000000003</v>
      </c>
      <c r="AD50" s="646">
        <v>0.38699730181164077</v>
      </c>
      <c r="AE50" s="646">
        <v>0.40466827349993656</v>
      </c>
      <c r="AF50" s="646">
        <v>0.42213063569376796</v>
      </c>
      <c r="AG50" s="41">
        <v>39.299999999999997</v>
      </c>
      <c r="AH50" s="646">
        <v>0.3144789425146019</v>
      </c>
      <c r="AI50" s="646">
        <v>0.3929878048780488</v>
      </c>
      <c r="AJ50" s="646">
        <v>0.3874549819927971</v>
      </c>
      <c r="AK50" s="41">
        <v>48.5</v>
      </c>
      <c r="AL50" s="646">
        <v>0.4711687306501548</v>
      </c>
      <c r="AM50" s="646">
        <v>0.48480184686417854</v>
      </c>
      <c r="AN50" s="646">
        <v>0.47727272727272729</v>
      </c>
      <c r="AO50" s="41">
        <v>46.1</v>
      </c>
      <c r="AP50" s="646">
        <v>0.45892788276128038</v>
      </c>
      <c r="AQ50" s="646">
        <v>0.46077305778798316</v>
      </c>
      <c r="AR50" s="646">
        <v>0.45365486058779203</v>
      </c>
      <c r="AS50" s="41">
        <v>15.2</v>
      </c>
      <c r="AT50" s="646">
        <v>0.14893157781135333</v>
      </c>
      <c r="AU50" s="646">
        <v>0.1518257527226137</v>
      </c>
      <c r="AV50" s="646">
        <v>0.15135589657347068</v>
      </c>
    </row>
    <row r="51" spans="1:49" s="26" customFormat="1" ht="51" hidden="1" customHeight="1">
      <c r="A51" s="12">
        <v>3</v>
      </c>
      <c r="B51" s="22" t="s">
        <v>398</v>
      </c>
      <c r="C51" s="42" t="s">
        <v>399</v>
      </c>
      <c r="D51" s="40">
        <v>4774</v>
      </c>
      <c r="E51" s="40">
        <v>4848</v>
      </c>
      <c r="F51" s="40">
        <v>4877</v>
      </c>
      <c r="G51" s="40">
        <v>4902</v>
      </c>
      <c r="H51" s="49">
        <f>+I51+J51+K51+L51+M51</f>
        <v>2628</v>
      </c>
      <c r="I51" s="586"/>
      <c r="J51" s="586">
        <f>AV51</f>
        <v>230</v>
      </c>
      <c r="K51" s="586">
        <f>X51</f>
        <v>1320</v>
      </c>
      <c r="L51" s="586">
        <f>AN51</f>
        <v>580</v>
      </c>
      <c r="M51" s="586">
        <f>AJ51</f>
        <v>498</v>
      </c>
      <c r="N51" s="320">
        <f t="shared" si="12"/>
        <v>2274</v>
      </c>
      <c r="O51" s="586">
        <f>AB51</f>
        <v>995</v>
      </c>
      <c r="P51" s="586">
        <f>AF51</f>
        <v>741</v>
      </c>
      <c r="Q51" s="586">
        <f>AR51</f>
        <v>538</v>
      </c>
      <c r="R51" s="586"/>
      <c r="S51" s="586"/>
      <c r="T51" s="40"/>
      <c r="U51" s="40">
        <v>1276</v>
      </c>
      <c r="V51" s="40">
        <v>1273</v>
      </c>
      <c r="W51" s="40">
        <v>1305</v>
      </c>
      <c r="X51" s="40">
        <v>1320</v>
      </c>
      <c r="Y51" s="40">
        <v>995</v>
      </c>
      <c r="Z51" s="40">
        <v>445</v>
      </c>
      <c r="AA51" s="40">
        <v>995</v>
      </c>
      <c r="AB51" s="40">
        <v>995</v>
      </c>
      <c r="AC51" s="40">
        <v>741</v>
      </c>
      <c r="AD51" s="40">
        <v>741</v>
      </c>
      <c r="AE51" s="40">
        <v>741</v>
      </c>
      <c r="AF51" s="40">
        <v>741</v>
      </c>
      <c r="AG51" s="40">
        <v>491</v>
      </c>
      <c r="AH51" s="40">
        <v>485</v>
      </c>
      <c r="AI51" s="40">
        <v>491</v>
      </c>
      <c r="AJ51" s="40">
        <v>498</v>
      </c>
      <c r="AK51" s="40">
        <v>580</v>
      </c>
      <c r="AL51" s="40">
        <v>580</v>
      </c>
      <c r="AM51" s="40">
        <v>580</v>
      </c>
      <c r="AN51" s="40">
        <v>580</v>
      </c>
      <c r="AO51" s="40">
        <v>538</v>
      </c>
      <c r="AP51" s="40">
        <v>528</v>
      </c>
      <c r="AQ51" s="40">
        <v>538</v>
      </c>
      <c r="AR51" s="40">
        <v>538</v>
      </c>
      <c r="AS51" s="40">
        <v>227</v>
      </c>
      <c r="AT51" s="40">
        <v>224</v>
      </c>
      <c r="AU51" s="40">
        <v>227</v>
      </c>
      <c r="AV51" s="40">
        <v>230</v>
      </c>
      <c r="AW51" s="34"/>
    </row>
    <row r="52" spans="1:49" s="26" customFormat="1" ht="51" customHeight="1">
      <c r="A52" s="12">
        <v>3</v>
      </c>
      <c r="B52" s="22" t="s">
        <v>400</v>
      </c>
      <c r="C52" s="12" t="s">
        <v>401</v>
      </c>
      <c r="D52" s="40">
        <v>129</v>
      </c>
      <c r="E52" s="40">
        <v>132</v>
      </c>
      <c r="F52" s="40">
        <v>137</v>
      </c>
      <c r="G52" s="40">
        <v>137</v>
      </c>
      <c r="H52" s="49">
        <f>+I52+J52+K52+L52+M52</f>
        <v>65</v>
      </c>
      <c r="I52" s="586">
        <v>3</v>
      </c>
      <c r="J52" s="586">
        <f>AV52</f>
        <v>11</v>
      </c>
      <c r="K52" s="586">
        <f>X52</f>
        <v>28</v>
      </c>
      <c r="L52" s="586">
        <f>AN52</f>
        <v>13</v>
      </c>
      <c r="M52" s="586">
        <f>AJ52</f>
        <v>10</v>
      </c>
      <c r="N52" s="320">
        <f t="shared" si="12"/>
        <v>79</v>
      </c>
      <c r="O52" s="586">
        <f>AB52</f>
        <v>35</v>
      </c>
      <c r="P52" s="586">
        <f>AF52</f>
        <v>24</v>
      </c>
      <c r="Q52" s="586">
        <f>AR52</f>
        <v>16</v>
      </c>
      <c r="R52" s="586">
        <v>2</v>
      </c>
      <c r="S52" s="586">
        <v>2</v>
      </c>
      <c r="T52" s="40"/>
      <c r="U52" s="39">
        <v>28</v>
      </c>
      <c r="V52" s="39">
        <v>27</v>
      </c>
      <c r="W52" s="39">
        <v>28</v>
      </c>
      <c r="X52" s="39">
        <v>28</v>
      </c>
      <c r="Y52" s="39">
        <v>35</v>
      </c>
      <c r="Z52" s="39">
        <v>35</v>
      </c>
      <c r="AA52" s="39">
        <v>35</v>
      </c>
      <c r="AB52" s="39">
        <v>35</v>
      </c>
      <c r="AC52" s="39">
        <v>24</v>
      </c>
      <c r="AD52" s="39">
        <v>24</v>
      </c>
      <c r="AE52" s="39">
        <v>24</v>
      </c>
      <c r="AF52" s="39">
        <v>24</v>
      </c>
      <c r="AG52" s="39">
        <v>10</v>
      </c>
      <c r="AH52" s="39">
        <v>10</v>
      </c>
      <c r="AI52" s="39">
        <v>10</v>
      </c>
      <c r="AJ52" s="39">
        <v>10</v>
      </c>
      <c r="AK52" s="39">
        <v>13</v>
      </c>
      <c r="AL52" s="39">
        <v>13</v>
      </c>
      <c r="AM52" s="39">
        <v>13</v>
      </c>
      <c r="AN52" s="39">
        <v>13</v>
      </c>
      <c r="AO52" s="39">
        <v>11</v>
      </c>
      <c r="AP52" s="39">
        <v>16</v>
      </c>
      <c r="AQ52" s="39">
        <v>16</v>
      </c>
      <c r="AR52" s="39">
        <v>16</v>
      </c>
      <c r="AS52" s="39">
        <v>11</v>
      </c>
      <c r="AT52" s="39">
        <v>11</v>
      </c>
      <c r="AU52" s="39">
        <v>11</v>
      </c>
      <c r="AV52" s="39">
        <v>11</v>
      </c>
      <c r="AW52" s="34"/>
    </row>
    <row r="53" spans="1:49" s="26" customFormat="1" ht="45" hidden="1" customHeight="1">
      <c r="A53" s="12">
        <v>5</v>
      </c>
      <c r="B53" s="22" t="s">
        <v>402</v>
      </c>
      <c r="C53" s="12"/>
      <c r="D53" s="40"/>
      <c r="E53" s="39"/>
      <c r="F53" s="39"/>
      <c r="G53" s="39"/>
      <c r="H53" s="616"/>
      <c r="I53" s="611"/>
      <c r="J53" s="611"/>
      <c r="K53" s="611"/>
      <c r="L53" s="611"/>
      <c r="M53" s="611"/>
      <c r="N53" s="320">
        <f t="shared" si="12"/>
        <v>0</v>
      </c>
      <c r="O53" s="611"/>
      <c r="P53" s="611"/>
      <c r="Q53" s="611"/>
      <c r="R53" s="611"/>
      <c r="S53" s="611"/>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4"/>
    </row>
    <row r="54" spans="1:49" ht="45" hidden="1" customHeight="1">
      <c r="A54" s="12">
        <v>5</v>
      </c>
      <c r="B54" s="22" t="s">
        <v>449</v>
      </c>
      <c r="C54" s="12" t="s">
        <v>403</v>
      </c>
      <c r="D54" s="40">
        <v>1</v>
      </c>
      <c r="E54" s="39">
        <v>1</v>
      </c>
      <c r="F54" s="40">
        <v>1</v>
      </c>
      <c r="G54" s="40">
        <v>1</v>
      </c>
      <c r="H54" s="49"/>
      <c r="I54" s="586"/>
      <c r="J54" s="641">
        <f>AV54</f>
        <v>0</v>
      </c>
      <c r="K54" s="641">
        <f>X54</f>
        <v>0</v>
      </c>
      <c r="L54" s="641">
        <f>AN54</f>
        <v>0</v>
      </c>
      <c r="M54" s="641">
        <f>AJ54</f>
        <v>0</v>
      </c>
      <c r="N54" s="320">
        <f t="shared" si="12"/>
        <v>0</v>
      </c>
      <c r="O54" s="641">
        <f>AB54</f>
        <v>0</v>
      </c>
      <c r="P54" s="641">
        <f>AF54</f>
        <v>0</v>
      </c>
      <c r="Q54" s="641">
        <f>AR54</f>
        <v>0</v>
      </c>
      <c r="R54" s="586"/>
      <c r="S54" s="586"/>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row>
    <row r="55" spans="1:49" ht="45" customHeight="1">
      <c r="A55" s="12">
        <v>4</v>
      </c>
      <c r="B55" s="22" t="s">
        <v>450</v>
      </c>
      <c r="C55" s="12" t="s">
        <v>404</v>
      </c>
      <c r="D55" s="40">
        <v>61</v>
      </c>
      <c r="E55" s="39">
        <v>61</v>
      </c>
      <c r="F55" s="40">
        <v>61</v>
      </c>
      <c r="G55" s="40">
        <v>61</v>
      </c>
      <c r="H55" s="49">
        <f>+I55+J55+K55+L55+M55</f>
        <v>19</v>
      </c>
      <c r="I55" s="586">
        <v>1</v>
      </c>
      <c r="J55" s="641">
        <f>AV55</f>
        <v>1</v>
      </c>
      <c r="K55" s="641">
        <f>X55</f>
        <v>9</v>
      </c>
      <c r="L55" s="641">
        <f>AN55</f>
        <v>2</v>
      </c>
      <c r="M55" s="641">
        <f>AJ55</f>
        <v>6</v>
      </c>
      <c r="N55" s="320">
        <f t="shared" si="12"/>
        <v>44</v>
      </c>
      <c r="O55" s="641">
        <f>AB55</f>
        <v>30</v>
      </c>
      <c r="P55" s="641">
        <f>AF55</f>
        <v>11</v>
      </c>
      <c r="Q55" s="641">
        <f>AR55</f>
        <v>1</v>
      </c>
      <c r="R55" s="586">
        <v>1</v>
      </c>
      <c r="S55" s="586">
        <v>1</v>
      </c>
      <c r="T55" s="39"/>
      <c r="U55" s="39">
        <v>9</v>
      </c>
      <c r="V55" s="39">
        <v>9</v>
      </c>
      <c r="W55" s="39">
        <v>9</v>
      </c>
      <c r="X55" s="39">
        <v>9</v>
      </c>
      <c r="Y55" s="39">
        <v>30</v>
      </c>
      <c r="Z55" s="39">
        <v>30</v>
      </c>
      <c r="AA55" s="39">
        <v>30</v>
      </c>
      <c r="AB55" s="39">
        <v>30</v>
      </c>
      <c r="AC55" s="39">
        <v>11</v>
      </c>
      <c r="AD55" s="39">
        <v>11</v>
      </c>
      <c r="AE55" s="39">
        <v>11</v>
      </c>
      <c r="AF55" s="39">
        <v>11</v>
      </c>
      <c r="AG55" s="39">
        <v>6</v>
      </c>
      <c r="AH55" s="39">
        <v>6</v>
      </c>
      <c r="AI55" s="39">
        <v>6</v>
      </c>
      <c r="AJ55" s="39">
        <v>6</v>
      </c>
      <c r="AK55" s="39">
        <v>2</v>
      </c>
      <c r="AL55" s="39">
        <v>2</v>
      </c>
      <c r="AM55" s="39">
        <v>2</v>
      </c>
      <c r="AN55" s="39">
        <v>2</v>
      </c>
      <c r="AO55" s="39">
        <v>1</v>
      </c>
      <c r="AP55" s="39">
        <v>1</v>
      </c>
      <c r="AQ55" s="39">
        <v>1</v>
      </c>
      <c r="AR55" s="39">
        <v>1</v>
      </c>
      <c r="AS55" s="39">
        <v>1</v>
      </c>
      <c r="AT55" s="39">
        <v>1</v>
      </c>
      <c r="AU55" s="39">
        <v>1</v>
      </c>
      <c r="AV55" s="39">
        <v>1</v>
      </c>
    </row>
    <row r="56" spans="1:49" ht="46.5" hidden="1" customHeight="1">
      <c r="A56" s="12"/>
      <c r="B56" s="22" t="s">
        <v>405</v>
      </c>
      <c r="C56" s="12"/>
      <c r="D56" s="12"/>
      <c r="E56" s="39"/>
      <c r="F56" s="39"/>
      <c r="G56" s="39"/>
      <c r="H56" s="616"/>
      <c r="I56" s="611"/>
      <c r="J56" s="611"/>
      <c r="K56" s="611"/>
      <c r="L56" s="611"/>
      <c r="M56" s="611"/>
      <c r="N56" s="914"/>
      <c r="O56" s="611"/>
      <c r="P56" s="611"/>
      <c r="Q56" s="611"/>
      <c r="R56" s="611"/>
      <c r="S56" s="611"/>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row>
    <row r="57" spans="1:49" ht="46.5" hidden="1" customHeight="1">
      <c r="A57" s="12"/>
      <c r="B57" s="22" t="s">
        <v>406</v>
      </c>
      <c r="C57" s="12"/>
      <c r="D57" s="12"/>
      <c r="E57" s="39"/>
      <c r="F57" s="39"/>
      <c r="G57" s="39"/>
      <c r="H57" s="616"/>
      <c r="I57" s="611"/>
      <c r="J57" s="611"/>
      <c r="K57" s="611"/>
      <c r="L57" s="611"/>
      <c r="M57" s="611"/>
      <c r="N57" s="914"/>
      <c r="O57" s="611"/>
      <c r="P57" s="611"/>
      <c r="Q57" s="611"/>
      <c r="R57" s="611"/>
      <c r="S57" s="611"/>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row>
    <row r="59" spans="1:49" ht="75.75" hidden="1" customHeight="1">
      <c r="A59" s="36" t="s">
        <v>455</v>
      </c>
      <c r="B59" s="1094" t="s">
        <v>458</v>
      </c>
      <c r="C59" s="1094"/>
      <c r="D59" s="1094"/>
      <c r="E59" s="1094"/>
      <c r="F59" s="1094"/>
      <c r="G59" s="1094"/>
      <c r="H59" s="1094"/>
      <c r="I59" s="1094"/>
      <c r="J59" s="1094"/>
      <c r="K59" s="1094"/>
      <c r="L59" s="1094"/>
      <c r="M59" s="1094"/>
      <c r="N59" s="1094"/>
      <c r="O59" s="1094"/>
      <c r="P59" s="1094"/>
      <c r="Q59" s="1094"/>
      <c r="R59" s="1094"/>
      <c r="S59" s="1094"/>
      <c r="T59" s="1094"/>
    </row>
  </sheetData>
  <mergeCells count="25">
    <mergeCell ref="AC6:AF6"/>
    <mergeCell ref="H6:M6"/>
    <mergeCell ref="N6:S6"/>
    <mergeCell ref="AK6:AN6"/>
    <mergeCell ref="B59:T59"/>
    <mergeCell ref="D5:D7"/>
    <mergeCell ref="G5:S5"/>
    <mergeCell ref="G6:G7"/>
    <mergeCell ref="U6:X6"/>
    <mergeCell ref="AO6:AR6"/>
    <mergeCell ref="A1:B1"/>
    <mergeCell ref="A2:AV2"/>
    <mergeCell ref="A3:AV3"/>
    <mergeCell ref="A4:C4"/>
    <mergeCell ref="A5:A7"/>
    <mergeCell ref="B5:B7"/>
    <mergeCell ref="C5:C7"/>
    <mergeCell ref="E5:F5"/>
    <mergeCell ref="T5:T7"/>
    <mergeCell ref="U5:AV5"/>
    <mergeCell ref="E6:E7"/>
    <mergeCell ref="F6:F7"/>
    <mergeCell ref="AS6:AV6"/>
    <mergeCell ref="AG6:AJ6"/>
    <mergeCell ref="Y6:AB6"/>
  </mergeCells>
  <printOptions horizontalCentered="1"/>
  <pageMargins left="0.19685039370078741" right="0.19685039370078741" top="0.27559055118110237" bottom="0.35433070866141736" header="0.51181102362204722" footer="0.19685039370078741"/>
  <pageSetup paperSize="9" orientation="portrait" verticalDpi="300" r:id="rId1"/>
  <headerFooter>
    <oddFooter>&amp;CPage &amp;P</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66CC"/>
  </sheetPr>
  <dimension ref="A1:U43"/>
  <sheetViews>
    <sheetView tabSelected="1" topLeftCell="A2" zoomScaleNormal="100" workbookViewId="0">
      <selection activeCell="C5" sqref="C5:C7"/>
    </sheetView>
  </sheetViews>
  <sheetFormatPr defaultColWidth="9" defaultRowHeight="18.75"/>
  <cols>
    <col min="1" max="1" width="6.625" style="60" customWidth="1"/>
    <col min="2" max="2" width="46.375" style="75" customWidth="1"/>
    <col min="3" max="3" width="11.75" style="60" customWidth="1"/>
    <col min="4" max="7" width="11.75" style="60" hidden="1" customWidth="1"/>
    <col min="8" max="8" width="8.875" style="60" hidden="1" customWidth="1"/>
    <col min="9" max="13" width="11.75" style="575" hidden="1" customWidth="1"/>
    <col min="14" max="14" width="13.625" style="955" customWidth="1"/>
    <col min="15" max="19" width="11.75" style="575" hidden="1" customWidth="1"/>
    <col min="20" max="20" width="9.125" style="60" bestFit="1" customWidth="1"/>
    <col min="21" max="21" width="39.25" style="60" customWidth="1"/>
    <col min="22" max="16384" width="9" style="2"/>
  </cols>
  <sheetData>
    <row r="1" spans="1:21" ht="18.75" customHeight="1">
      <c r="A1" s="1045" t="s">
        <v>361</v>
      </c>
      <c r="B1" s="1045"/>
    </row>
    <row r="2" spans="1:21">
      <c r="A2" s="1033" t="s">
        <v>702</v>
      </c>
      <c r="B2" s="1033"/>
      <c r="C2" s="1033"/>
      <c r="D2" s="1033"/>
      <c r="E2" s="1033"/>
      <c r="F2" s="1033"/>
      <c r="G2" s="1033"/>
      <c r="H2" s="1033"/>
      <c r="I2" s="1033"/>
      <c r="J2" s="1033"/>
      <c r="K2" s="1033"/>
      <c r="L2" s="1033"/>
      <c r="M2" s="1033"/>
      <c r="N2" s="1033"/>
      <c r="O2" s="1033"/>
      <c r="P2" s="1033"/>
      <c r="Q2" s="1033"/>
      <c r="R2" s="1033"/>
      <c r="S2" s="1033"/>
      <c r="T2" s="1033"/>
    </row>
    <row r="3" spans="1:21" ht="31.5" customHeight="1">
      <c r="A3" s="1046" t="s">
        <v>706</v>
      </c>
      <c r="B3" s="1046"/>
      <c r="C3" s="1046"/>
      <c r="D3" s="1046"/>
      <c r="E3" s="1046"/>
      <c r="F3" s="1046"/>
      <c r="G3" s="1046"/>
      <c r="H3" s="1046"/>
      <c r="I3" s="1046"/>
      <c r="J3" s="1046"/>
      <c r="K3" s="1046"/>
      <c r="L3" s="1046"/>
      <c r="M3" s="1046"/>
      <c r="N3" s="1046"/>
      <c r="O3" s="1046"/>
      <c r="P3" s="1046"/>
      <c r="Q3" s="1046"/>
      <c r="R3" s="1046"/>
      <c r="S3" s="1046"/>
      <c r="T3" s="1046"/>
    </row>
    <row r="4" spans="1:21" ht="30.75" customHeight="1">
      <c r="A4" s="1096"/>
      <c r="B4" s="1096"/>
      <c r="C4" s="1096"/>
    </row>
    <row r="5" spans="1:21" ht="97.5" customHeight="1">
      <c r="A5" s="1035" t="s">
        <v>1</v>
      </c>
      <c r="B5" s="1035" t="s">
        <v>2</v>
      </c>
      <c r="C5" s="1027" t="s">
        <v>3</v>
      </c>
      <c r="D5" s="1048" t="s">
        <v>439</v>
      </c>
      <c r="E5" s="1027" t="s">
        <v>4</v>
      </c>
      <c r="F5" s="1027"/>
      <c r="G5" s="1027" t="s">
        <v>438</v>
      </c>
      <c r="H5" s="1040" t="s">
        <v>454</v>
      </c>
      <c r="I5" s="1040"/>
      <c r="J5" s="1040"/>
      <c r="K5" s="1040"/>
      <c r="L5" s="1040"/>
      <c r="M5" s="1040"/>
      <c r="N5" s="1040"/>
      <c r="O5" s="1040"/>
      <c r="P5" s="1040"/>
      <c r="Q5" s="1040"/>
      <c r="R5" s="1040"/>
      <c r="S5" s="1040"/>
      <c r="T5" s="1027" t="s">
        <v>40</v>
      </c>
    </row>
    <row r="6" spans="1:21" ht="38.25" hidden="1" customHeight="1">
      <c r="A6" s="1035"/>
      <c r="B6" s="1035"/>
      <c r="C6" s="1027"/>
      <c r="D6" s="1097"/>
      <c r="E6" s="62"/>
      <c r="F6" s="62"/>
      <c r="G6" s="1027"/>
      <c r="H6" s="1039" t="s">
        <v>476</v>
      </c>
      <c r="I6" s="1040"/>
      <c r="J6" s="1040"/>
      <c r="K6" s="1040"/>
      <c r="L6" s="1040"/>
      <c r="M6" s="1040"/>
      <c r="N6" s="1039" t="s">
        <v>477</v>
      </c>
      <c r="O6" s="1040"/>
      <c r="P6" s="1040"/>
      <c r="Q6" s="1040"/>
      <c r="R6" s="1040"/>
      <c r="S6" s="1041"/>
      <c r="T6" s="1027"/>
    </row>
    <row r="7" spans="1:21" ht="52.5" hidden="1" customHeight="1">
      <c r="A7" s="1035"/>
      <c r="B7" s="1035"/>
      <c r="C7" s="1027"/>
      <c r="D7" s="1098"/>
      <c r="E7" s="62" t="s">
        <v>8</v>
      </c>
      <c r="F7" s="62" t="s">
        <v>10</v>
      </c>
      <c r="G7" s="1027"/>
      <c r="H7" s="63" t="s">
        <v>453</v>
      </c>
      <c r="I7" s="605" t="s">
        <v>645</v>
      </c>
      <c r="J7" s="606" t="s">
        <v>48</v>
      </c>
      <c r="K7" s="606" t="s">
        <v>42</v>
      </c>
      <c r="L7" s="606" t="s">
        <v>46</v>
      </c>
      <c r="M7" s="606" t="s">
        <v>45</v>
      </c>
      <c r="N7" s="942" t="s">
        <v>453</v>
      </c>
      <c r="O7" s="606" t="s">
        <v>43</v>
      </c>
      <c r="P7" s="606" t="s">
        <v>44</v>
      </c>
      <c r="Q7" s="606" t="s">
        <v>47</v>
      </c>
      <c r="R7" s="606" t="s">
        <v>474</v>
      </c>
      <c r="S7" s="606" t="s">
        <v>475</v>
      </c>
      <c r="T7" s="1027"/>
    </row>
    <row r="8" spans="1:21" s="144" customFormat="1" ht="32.25" customHeight="1">
      <c r="A8" s="61" t="s">
        <v>11</v>
      </c>
      <c r="B8" s="61" t="s">
        <v>696</v>
      </c>
      <c r="C8" s="61"/>
      <c r="D8" s="61"/>
      <c r="E8" s="61"/>
      <c r="F8" s="61"/>
      <c r="G8" s="61"/>
      <c r="H8" s="769"/>
      <c r="I8" s="770"/>
      <c r="J8" s="770"/>
      <c r="K8" s="770"/>
      <c r="L8" s="770"/>
      <c r="M8" s="770"/>
      <c r="N8" s="956"/>
      <c r="O8" s="770"/>
      <c r="P8" s="770"/>
      <c r="Q8" s="770"/>
      <c r="R8" s="770"/>
      <c r="S8" s="770"/>
      <c r="T8" s="61"/>
    </row>
    <row r="9" spans="1:21" ht="28.5" customHeight="1">
      <c r="A9" s="64">
        <v>1</v>
      </c>
      <c r="B9" s="65" t="s">
        <v>633</v>
      </c>
      <c r="C9" s="64"/>
      <c r="D9" s="64"/>
      <c r="E9" s="64"/>
      <c r="F9" s="64"/>
      <c r="G9" s="64"/>
      <c r="H9" s="64"/>
      <c r="I9" s="771"/>
      <c r="J9" s="771"/>
      <c r="K9" s="771"/>
      <c r="L9" s="771"/>
      <c r="M9" s="771"/>
      <c r="N9" s="787"/>
      <c r="O9" s="771"/>
      <c r="P9" s="771"/>
      <c r="Q9" s="771"/>
      <c r="R9" s="771"/>
      <c r="S9" s="771"/>
      <c r="T9" s="64"/>
    </row>
    <row r="10" spans="1:21" ht="28.5" customHeight="1">
      <c r="A10" s="64"/>
      <c r="B10" s="65" t="s">
        <v>634</v>
      </c>
      <c r="C10" s="64" t="s">
        <v>407</v>
      </c>
      <c r="D10" s="66">
        <v>1</v>
      </c>
      <c r="E10" s="66">
        <v>1</v>
      </c>
      <c r="F10" s="66">
        <v>1</v>
      </c>
      <c r="G10" s="66">
        <v>1</v>
      </c>
      <c r="H10" s="162">
        <v>0</v>
      </c>
      <c r="I10" s="510">
        <v>0</v>
      </c>
      <c r="J10" s="510">
        <v>0</v>
      </c>
      <c r="K10" s="510">
        <v>0</v>
      </c>
      <c r="L10" s="510">
        <v>0</v>
      </c>
      <c r="M10" s="510">
        <v>0</v>
      </c>
      <c r="N10" s="915"/>
      <c r="O10" s="510"/>
      <c r="P10" s="510"/>
      <c r="Q10" s="510"/>
      <c r="R10" s="510"/>
      <c r="S10" s="510"/>
      <c r="T10" s="64"/>
    </row>
    <row r="11" spans="1:21" ht="30" hidden="1" customHeight="1">
      <c r="A11" s="64"/>
      <c r="B11" s="65" t="s">
        <v>408</v>
      </c>
      <c r="C11" s="64" t="s">
        <v>407</v>
      </c>
      <c r="D11" s="66"/>
      <c r="E11" s="66"/>
      <c r="F11" s="66"/>
      <c r="G11" s="66"/>
      <c r="H11" s="162" t="e">
        <v>#DIV/0!</v>
      </c>
      <c r="I11" s="510"/>
      <c r="J11" s="510"/>
      <c r="K11" s="510"/>
      <c r="L11" s="510"/>
      <c r="M11" s="510"/>
      <c r="N11" s="915"/>
      <c r="O11" s="510"/>
      <c r="P11" s="510"/>
      <c r="Q11" s="510"/>
      <c r="R11" s="510"/>
      <c r="S11" s="510"/>
      <c r="T11" s="64"/>
    </row>
    <row r="12" spans="1:21" ht="28.5" customHeight="1">
      <c r="A12" s="64"/>
      <c r="B12" s="65" t="s">
        <v>635</v>
      </c>
      <c r="C12" s="64" t="s">
        <v>407</v>
      </c>
      <c r="D12" s="66">
        <v>1</v>
      </c>
      <c r="E12" s="66">
        <v>1</v>
      </c>
      <c r="F12" s="66">
        <v>1</v>
      </c>
      <c r="G12" s="66">
        <v>1</v>
      </c>
      <c r="H12" s="162">
        <v>1</v>
      </c>
      <c r="I12" s="510"/>
      <c r="J12" s="510"/>
      <c r="K12" s="510">
        <v>1</v>
      </c>
      <c r="L12" s="510"/>
      <c r="M12" s="510"/>
      <c r="N12" s="915"/>
      <c r="O12" s="510"/>
      <c r="P12" s="510"/>
      <c r="Q12" s="510"/>
      <c r="R12" s="510"/>
      <c r="S12" s="510"/>
      <c r="T12" s="64"/>
    </row>
    <row r="13" spans="1:21" ht="32.25" customHeight="1">
      <c r="A13" s="64">
        <v>2</v>
      </c>
      <c r="B13" s="65" t="s">
        <v>636</v>
      </c>
      <c r="C13" s="64" t="s">
        <v>409</v>
      </c>
      <c r="D13" s="66">
        <v>3</v>
      </c>
      <c r="E13" s="66">
        <v>3</v>
      </c>
      <c r="F13" s="66">
        <v>3</v>
      </c>
      <c r="G13" s="66">
        <v>3</v>
      </c>
      <c r="H13" s="162">
        <v>2</v>
      </c>
      <c r="I13" s="510">
        <v>1</v>
      </c>
      <c r="J13" s="510">
        <v>1</v>
      </c>
      <c r="K13" s="510">
        <v>0</v>
      </c>
      <c r="L13" s="510">
        <v>0</v>
      </c>
      <c r="M13" s="510">
        <v>0</v>
      </c>
      <c r="N13" s="915">
        <v>3</v>
      </c>
      <c r="O13" s="510"/>
      <c r="P13" s="510"/>
      <c r="Q13" s="510">
        <v>1</v>
      </c>
      <c r="R13" s="510">
        <v>1</v>
      </c>
      <c r="S13" s="510">
        <v>1</v>
      </c>
      <c r="T13" s="64"/>
    </row>
    <row r="14" spans="1:21" s="144" customFormat="1" ht="32.25" customHeight="1">
      <c r="A14" s="61" t="s">
        <v>19</v>
      </c>
      <c r="B14" s="61" t="s">
        <v>697</v>
      </c>
      <c r="C14" s="61"/>
      <c r="D14" s="61"/>
      <c r="E14" s="61"/>
      <c r="F14" s="61"/>
      <c r="G14" s="61"/>
      <c r="H14" s="162"/>
      <c r="I14" s="579"/>
      <c r="J14" s="579"/>
      <c r="K14" s="579"/>
      <c r="L14" s="579"/>
      <c r="M14" s="579"/>
      <c r="N14" s="915"/>
      <c r="O14" s="579"/>
      <c r="P14" s="579"/>
      <c r="Q14" s="579"/>
      <c r="R14" s="579"/>
      <c r="S14" s="579"/>
      <c r="T14" s="61"/>
    </row>
    <row r="15" spans="1:21" s="19" customFormat="1" ht="42.75" customHeight="1">
      <c r="A15" s="773">
        <v>1</v>
      </c>
      <c r="B15" s="774" t="s">
        <v>410</v>
      </c>
      <c r="C15" s="773" t="s">
        <v>303</v>
      </c>
      <c r="D15" s="775">
        <v>293</v>
      </c>
      <c r="E15" s="776">
        <v>309</v>
      </c>
      <c r="F15" s="776">
        <v>309</v>
      </c>
      <c r="G15" s="776">
        <v>309</v>
      </c>
      <c r="H15" s="781">
        <f>+I15+J15+K15+L15+M15</f>
        <v>190</v>
      </c>
      <c r="I15" s="778">
        <v>11</v>
      </c>
      <c r="J15" s="778">
        <v>43</v>
      </c>
      <c r="K15" s="778">
        <v>47</v>
      </c>
      <c r="L15" s="778">
        <v>45</v>
      </c>
      <c r="M15" s="778">
        <v>44</v>
      </c>
      <c r="N15" s="808">
        <f>+O15+P15+Q15+R15+S15</f>
        <v>151</v>
      </c>
      <c r="O15" s="778">
        <v>47</v>
      </c>
      <c r="P15" s="778">
        <v>47</v>
      </c>
      <c r="Q15" s="778">
        <v>41</v>
      </c>
      <c r="R15" s="778">
        <v>7</v>
      </c>
      <c r="S15" s="778">
        <v>9</v>
      </c>
      <c r="T15" s="773"/>
      <c r="U15" s="238"/>
    </row>
    <row r="16" spans="1:21" s="19" customFormat="1" ht="42.75" hidden="1" customHeight="1">
      <c r="A16" s="773">
        <v>2</v>
      </c>
      <c r="B16" s="774" t="s">
        <v>411</v>
      </c>
      <c r="C16" s="773" t="s">
        <v>412</v>
      </c>
      <c r="D16" s="775">
        <v>92530</v>
      </c>
      <c r="E16" s="775">
        <v>92545</v>
      </c>
      <c r="F16" s="775">
        <v>92545</v>
      </c>
      <c r="G16" s="775">
        <v>92545</v>
      </c>
      <c r="H16" s="781">
        <f>I16+J16+K16+L16+M16</f>
        <v>28900</v>
      </c>
      <c r="I16" s="778">
        <v>5100</v>
      </c>
      <c r="J16" s="778">
        <v>5650</v>
      </c>
      <c r="K16" s="778">
        <v>7821</v>
      </c>
      <c r="L16" s="778">
        <v>6579</v>
      </c>
      <c r="M16" s="778">
        <v>3750</v>
      </c>
      <c r="N16" s="808">
        <f>+O16+P16+Q16+R16+S16</f>
        <v>26645</v>
      </c>
      <c r="O16" s="778">
        <v>10500</v>
      </c>
      <c r="P16" s="778">
        <v>5700</v>
      </c>
      <c r="Q16" s="778">
        <v>4900</v>
      </c>
      <c r="R16" s="778">
        <v>2100</v>
      </c>
      <c r="S16" s="778">
        <v>3445</v>
      </c>
      <c r="T16" s="773"/>
      <c r="U16" s="238"/>
    </row>
    <row r="17" spans="1:21" s="19" customFormat="1" ht="42.75" hidden="1" customHeight="1">
      <c r="A17" s="773">
        <v>3</v>
      </c>
      <c r="B17" s="774" t="s">
        <v>413</v>
      </c>
      <c r="C17" s="773" t="s">
        <v>412</v>
      </c>
      <c r="D17" s="775">
        <v>1800</v>
      </c>
      <c r="E17" s="775">
        <v>1890</v>
      </c>
      <c r="F17" s="775">
        <v>1890</v>
      </c>
      <c r="G17" s="775">
        <v>1890</v>
      </c>
      <c r="H17" s="781">
        <v>105</v>
      </c>
      <c r="I17" s="778"/>
      <c r="J17" s="778"/>
      <c r="K17" s="778"/>
      <c r="L17" s="778"/>
      <c r="M17" s="778"/>
      <c r="N17" s="808"/>
      <c r="O17" s="778"/>
      <c r="P17" s="778"/>
      <c r="Q17" s="778"/>
      <c r="R17" s="778"/>
      <c r="S17" s="778"/>
      <c r="T17" s="773"/>
      <c r="U17" s="238"/>
    </row>
    <row r="18" spans="1:21" s="19" customFormat="1" ht="42.75" hidden="1" customHeight="1">
      <c r="A18" s="773">
        <v>4</v>
      </c>
      <c r="B18" s="779" t="s">
        <v>414</v>
      </c>
      <c r="C18" s="773" t="s">
        <v>22</v>
      </c>
      <c r="D18" s="775">
        <v>100</v>
      </c>
      <c r="E18" s="777">
        <v>100</v>
      </c>
      <c r="F18" s="777">
        <v>100</v>
      </c>
      <c r="G18" s="777">
        <v>100</v>
      </c>
      <c r="H18" s="781">
        <v>100</v>
      </c>
      <c r="I18" s="778">
        <v>100</v>
      </c>
      <c r="J18" s="778">
        <v>100</v>
      </c>
      <c r="K18" s="778">
        <v>100</v>
      </c>
      <c r="L18" s="778">
        <v>100</v>
      </c>
      <c r="M18" s="778">
        <v>100</v>
      </c>
      <c r="N18" s="808">
        <v>100</v>
      </c>
      <c r="O18" s="778">
        <v>100</v>
      </c>
      <c r="P18" s="778">
        <v>100</v>
      </c>
      <c r="Q18" s="778">
        <v>100</v>
      </c>
      <c r="R18" s="778">
        <v>100</v>
      </c>
      <c r="S18" s="778">
        <v>100</v>
      </c>
      <c r="T18" s="773"/>
      <c r="U18" s="238"/>
    </row>
    <row r="19" spans="1:21" s="19" customFormat="1" ht="42.75" customHeight="1">
      <c r="A19" s="773">
        <v>2</v>
      </c>
      <c r="B19" s="774" t="s">
        <v>415</v>
      </c>
      <c r="C19" s="773" t="s">
        <v>412</v>
      </c>
      <c r="D19" s="775">
        <v>14920</v>
      </c>
      <c r="E19" s="777">
        <v>17890</v>
      </c>
      <c r="F19" s="777">
        <v>17890</v>
      </c>
      <c r="G19" s="777">
        <v>19567</v>
      </c>
      <c r="H19" s="781">
        <f>+I19+J19+K19+L19+M19</f>
        <v>8050</v>
      </c>
      <c r="I19" s="778">
        <v>400</v>
      </c>
      <c r="J19" s="778">
        <v>750</v>
      </c>
      <c r="K19" s="778">
        <v>2500</v>
      </c>
      <c r="L19" s="778">
        <v>2000</v>
      </c>
      <c r="M19" s="778">
        <v>2400</v>
      </c>
      <c r="N19" s="808">
        <f>+O19+P19+Q19+R19+S19</f>
        <v>11150</v>
      </c>
      <c r="O19" s="778">
        <v>4200</v>
      </c>
      <c r="P19" s="778">
        <v>3800</v>
      </c>
      <c r="Q19" s="778">
        <v>2400</v>
      </c>
      <c r="R19" s="778">
        <v>370</v>
      </c>
      <c r="S19" s="778">
        <v>380</v>
      </c>
      <c r="T19" s="773"/>
      <c r="U19" s="238"/>
    </row>
    <row r="20" spans="1:21" s="19" customFormat="1" ht="48" customHeight="1">
      <c r="A20" s="773">
        <v>3</v>
      </c>
      <c r="B20" s="774" t="s">
        <v>416</v>
      </c>
      <c r="C20" s="780" t="s">
        <v>505</v>
      </c>
      <c r="D20" s="775">
        <v>7</v>
      </c>
      <c r="E20" s="776">
        <v>7</v>
      </c>
      <c r="F20" s="776">
        <v>7</v>
      </c>
      <c r="G20" s="776">
        <v>7</v>
      </c>
      <c r="H20" s="781">
        <v>1</v>
      </c>
      <c r="I20" s="778">
        <v>1</v>
      </c>
      <c r="J20" s="778">
        <v>1</v>
      </c>
      <c r="K20" s="778">
        <v>1</v>
      </c>
      <c r="L20" s="778">
        <v>1</v>
      </c>
      <c r="M20" s="778">
        <v>1</v>
      </c>
      <c r="N20" s="808">
        <v>1</v>
      </c>
      <c r="O20" s="778">
        <v>1</v>
      </c>
      <c r="P20" s="778">
        <v>1</v>
      </c>
      <c r="Q20" s="778">
        <v>1</v>
      </c>
      <c r="R20" s="778">
        <v>1</v>
      </c>
      <c r="S20" s="778">
        <v>1</v>
      </c>
      <c r="T20" s="773"/>
      <c r="U20" s="238"/>
    </row>
    <row r="21" spans="1:21" s="123" customFormat="1" ht="39.75" customHeight="1">
      <c r="A21" s="61" t="s">
        <v>32</v>
      </c>
      <c r="B21" s="62" t="s">
        <v>698</v>
      </c>
      <c r="C21" s="61"/>
      <c r="D21" s="163"/>
      <c r="E21" s="61"/>
      <c r="F21" s="61"/>
      <c r="G21" s="61"/>
      <c r="H21" s="162"/>
      <c r="I21" s="579"/>
      <c r="J21" s="579"/>
      <c r="K21" s="579"/>
      <c r="L21" s="579"/>
      <c r="M21" s="579"/>
      <c r="N21" s="915"/>
      <c r="O21" s="579"/>
      <c r="P21" s="579"/>
      <c r="Q21" s="579"/>
      <c r="R21" s="579"/>
      <c r="S21" s="579"/>
      <c r="T21" s="61"/>
      <c r="U21" s="144"/>
    </row>
    <row r="22" spans="1:21" s="19" customFormat="1" ht="44.25" customHeight="1">
      <c r="A22" s="511">
        <v>1</v>
      </c>
      <c r="B22" s="472" t="s">
        <v>417</v>
      </c>
      <c r="C22" s="511" t="s">
        <v>418</v>
      </c>
      <c r="D22" s="178">
        <v>2450</v>
      </c>
      <c r="E22" s="512">
        <v>2170</v>
      </c>
      <c r="F22" s="512">
        <v>2408</v>
      </c>
      <c r="G22" s="512">
        <v>2170</v>
      </c>
      <c r="H22" s="324">
        <v>508.5</v>
      </c>
      <c r="I22" s="586"/>
      <c r="J22" s="586"/>
      <c r="K22" s="586"/>
      <c r="L22" s="586"/>
      <c r="M22" s="586"/>
      <c r="N22" s="318">
        <v>508.5</v>
      </c>
      <c r="O22" s="586"/>
      <c r="P22" s="586"/>
      <c r="Q22" s="586"/>
      <c r="R22" s="586"/>
      <c r="S22" s="586"/>
      <c r="T22" s="511"/>
      <c r="U22" s="238"/>
    </row>
    <row r="23" spans="1:21" s="19" customFormat="1" ht="52.5" customHeight="1">
      <c r="A23" s="511"/>
      <c r="B23" s="513" t="s">
        <v>637</v>
      </c>
      <c r="C23" s="511" t="s">
        <v>418</v>
      </c>
      <c r="D23" s="178">
        <v>180</v>
      </c>
      <c r="E23" s="512">
        <v>170</v>
      </c>
      <c r="F23" s="512">
        <v>188</v>
      </c>
      <c r="G23" s="512">
        <v>170</v>
      </c>
      <c r="H23" s="324">
        <v>43.5</v>
      </c>
      <c r="I23" s="586"/>
      <c r="J23" s="586"/>
      <c r="K23" s="586"/>
      <c r="L23" s="586"/>
      <c r="M23" s="586"/>
      <c r="N23" s="318">
        <v>43.5</v>
      </c>
      <c r="O23" s="586"/>
      <c r="P23" s="586"/>
      <c r="Q23" s="586"/>
      <c r="R23" s="586"/>
      <c r="S23" s="586"/>
      <c r="T23" s="511"/>
      <c r="U23" s="238"/>
    </row>
    <row r="24" spans="1:21" s="19" customFormat="1" ht="41.25" hidden="1" customHeight="1">
      <c r="A24" s="511"/>
      <c r="B24" s="472" t="s">
        <v>419</v>
      </c>
      <c r="C24" s="511" t="s">
        <v>420</v>
      </c>
      <c r="D24" s="178"/>
      <c r="E24" s="512"/>
      <c r="F24" s="512"/>
      <c r="G24" s="512"/>
      <c r="H24" s="47" t="e">
        <v>#DIV/0!</v>
      </c>
      <c r="I24" s="586"/>
      <c r="J24" s="586"/>
      <c r="K24" s="586"/>
      <c r="L24" s="586"/>
      <c r="M24" s="586"/>
      <c r="N24" s="320"/>
      <c r="O24" s="586"/>
      <c r="P24" s="586"/>
      <c r="Q24" s="586"/>
      <c r="R24" s="586"/>
      <c r="S24" s="586"/>
      <c r="T24" s="511"/>
      <c r="U24" s="238"/>
    </row>
    <row r="25" spans="1:21" s="19" customFormat="1" ht="44.25" customHeight="1">
      <c r="A25" s="511">
        <v>2</v>
      </c>
      <c r="B25" s="472" t="s">
        <v>421</v>
      </c>
      <c r="C25" s="511" t="s">
        <v>418</v>
      </c>
      <c r="D25" s="178">
        <v>2270</v>
      </c>
      <c r="E25" s="512">
        <v>2000</v>
      </c>
      <c r="F25" s="512">
        <v>2220</v>
      </c>
      <c r="G25" s="512">
        <v>2000</v>
      </c>
      <c r="H25" s="47">
        <v>465</v>
      </c>
      <c r="I25" s="586"/>
      <c r="J25" s="586"/>
      <c r="K25" s="586"/>
      <c r="L25" s="586"/>
      <c r="M25" s="586"/>
      <c r="N25" s="320">
        <v>465</v>
      </c>
      <c r="O25" s="586"/>
      <c r="P25" s="586"/>
      <c r="Q25" s="586"/>
      <c r="R25" s="586"/>
      <c r="S25" s="586"/>
      <c r="T25" s="511"/>
      <c r="U25" s="238"/>
    </row>
    <row r="26" spans="1:21" ht="41.25" hidden="1" customHeight="1">
      <c r="A26" s="64"/>
      <c r="B26" s="69" t="s">
        <v>422</v>
      </c>
      <c r="C26" s="64" t="s">
        <v>423</v>
      </c>
      <c r="D26" s="68"/>
      <c r="E26" s="66"/>
      <c r="F26" s="66"/>
      <c r="G26" s="66"/>
      <c r="H26" s="162" t="e">
        <v>#DIV/0!</v>
      </c>
      <c r="I26" s="510"/>
      <c r="J26" s="510"/>
      <c r="K26" s="510"/>
      <c r="L26" s="510"/>
      <c r="M26" s="510"/>
      <c r="N26" s="915"/>
      <c r="O26" s="510"/>
      <c r="P26" s="510"/>
      <c r="Q26" s="510"/>
      <c r="R26" s="510"/>
      <c r="S26" s="510"/>
      <c r="T26" s="64"/>
    </row>
    <row r="27" spans="1:21" ht="41.25" hidden="1" customHeight="1">
      <c r="A27" s="64"/>
      <c r="B27" s="69" t="s">
        <v>424</v>
      </c>
      <c r="C27" s="64" t="s">
        <v>420</v>
      </c>
      <c r="D27" s="68"/>
      <c r="E27" s="66"/>
      <c r="F27" s="66"/>
      <c r="G27" s="66"/>
      <c r="H27" s="162" t="e">
        <v>#DIV/0!</v>
      </c>
      <c r="I27" s="510"/>
      <c r="J27" s="510"/>
      <c r="K27" s="510"/>
      <c r="L27" s="510"/>
      <c r="M27" s="510"/>
      <c r="N27" s="915"/>
      <c r="O27" s="510"/>
      <c r="P27" s="510"/>
      <c r="Q27" s="510"/>
      <c r="R27" s="510"/>
      <c r="S27" s="510"/>
      <c r="T27" s="64"/>
    </row>
    <row r="28" spans="1:21" ht="41.25" hidden="1" customHeight="1">
      <c r="A28" s="64">
        <v>3</v>
      </c>
      <c r="B28" s="69" t="s">
        <v>425</v>
      </c>
      <c r="C28" s="64" t="s">
        <v>418</v>
      </c>
      <c r="D28" s="68"/>
      <c r="E28" s="66"/>
      <c r="F28" s="66"/>
      <c r="G28" s="66"/>
      <c r="H28" s="162" t="e">
        <v>#DIV/0!</v>
      </c>
      <c r="I28" s="510"/>
      <c r="J28" s="510"/>
      <c r="K28" s="510"/>
      <c r="L28" s="510"/>
      <c r="M28" s="510"/>
      <c r="N28" s="915"/>
      <c r="O28" s="510"/>
      <c r="P28" s="510"/>
      <c r="Q28" s="510"/>
      <c r="R28" s="510"/>
      <c r="S28" s="510"/>
      <c r="T28" s="64"/>
    </row>
    <row r="29" spans="1:21" ht="41.25" hidden="1" customHeight="1">
      <c r="A29" s="64"/>
      <c r="B29" s="69" t="s">
        <v>426</v>
      </c>
      <c r="C29" s="64" t="s">
        <v>423</v>
      </c>
      <c r="D29" s="68"/>
      <c r="E29" s="66"/>
      <c r="F29" s="66"/>
      <c r="G29" s="66"/>
      <c r="H29" s="162" t="e">
        <v>#DIV/0!</v>
      </c>
      <c r="I29" s="510"/>
      <c r="J29" s="510"/>
      <c r="K29" s="510"/>
      <c r="L29" s="510"/>
      <c r="M29" s="510"/>
      <c r="N29" s="915"/>
      <c r="O29" s="510"/>
      <c r="P29" s="510"/>
      <c r="Q29" s="510"/>
      <c r="R29" s="510"/>
      <c r="S29" s="510"/>
      <c r="T29" s="64"/>
    </row>
    <row r="30" spans="1:21" ht="41.25" hidden="1" customHeight="1">
      <c r="A30" s="64"/>
      <c r="B30" s="69" t="s">
        <v>427</v>
      </c>
      <c r="C30" s="64" t="s">
        <v>420</v>
      </c>
      <c r="D30" s="68"/>
      <c r="E30" s="66"/>
      <c r="F30" s="66"/>
      <c r="G30" s="66"/>
      <c r="H30" s="162" t="e">
        <v>#DIV/0!</v>
      </c>
      <c r="I30" s="510"/>
      <c r="J30" s="510"/>
      <c r="K30" s="510"/>
      <c r="L30" s="510"/>
      <c r="M30" s="510"/>
      <c r="N30" s="915"/>
      <c r="O30" s="510"/>
      <c r="P30" s="510"/>
      <c r="Q30" s="510"/>
      <c r="R30" s="510"/>
      <c r="S30" s="510"/>
      <c r="T30" s="64"/>
    </row>
    <row r="31" spans="1:21" ht="41.25" hidden="1" customHeight="1">
      <c r="A31" s="64">
        <v>3</v>
      </c>
      <c r="B31" s="69" t="s">
        <v>428</v>
      </c>
      <c r="C31" s="64" t="s">
        <v>241</v>
      </c>
      <c r="D31" s="68"/>
      <c r="E31" s="71">
        <v>12775</v>
      </c>
      <c r="F31" s="71"/>
      <c r="G31" s="71"/>
      <c r="H31" s="162" t="e">
        <v>#DIV/0!</v>
      </c>
      <c r="I31" s="510"/>
      <c r="J31" s="510"/>
      <c r="K31" s="510"/>
      <c r="L31" s="510"/>
      <c r="M31" s="510"/>
      <c r="N31" s="915"/>
      <c r="O31" s="510"/>
      <c r="P31" s="510"/>
      <c r="Q31" s="510"/>
      <c r="R31" s="510"/>
      <c r="S31" s="510"/>
      <c r="T31" s="64"/>
    </row>
    <row r="32" spans="1:21" ht="50.25" customHeight="1">
      <c r="A32" s="64">
        <v>3</v>
      </c>
      <c r="B32" s="69" t="s">
        <v>429</v>
      </c>
      <c r="C32" s="64" t="s">
        <v>430</v>
      </c>
      <c r="D32" s="68">
        <v>100</v>
      </c>
      <c r="E32" s="66">
        <v>100</v>
      </c>
      <c r="F32" s="66">
        <v>100</v>
      </c>
      <c r="G32" s="66">
        <v>100</v>
      </c>
      <c r="H32" s="162">
        <v>100</v>
      </c>
      <c r="I32" s="67">
        <v>100</v>
      </c>
      <c r="J32" s="67">
        <v>100</v>
      </c>
      <c r="K32" s="67">
        <v>100</v>
      </c>
      <c r="L32" s="67">
        <v>100</v>
      </c>
      <c r="M32" s="67">
        <v>100</v>
      </c>
      <c r="N32" s="915">
        <v>100</v>
      </c>
      <c r="O32" s="67">
        <v>100</v>
      </c>
      <c r="P32" s="67">
        <v>100</v>
      </c>
      <c r="Q32" s="67">
        <v>100</v>
      </c>
      <c r="R32" s="67">
        <v>100</v>
      </c>
      <c r="S32" s="67">
        <v>100</v>
      </c>
      <c r="T32" s="64"/>
    </row>
    <row r="33" spans="1:21" ht="41.25" hidden="1" customHeight="1">
      <c r="A33" s="64">
        <v>6</v>
      </c>
      <c r="B33" s="69" t="s">
        <v>431</v>
      </c>
      <c r="C33" s="64" t="s">
        <v>241</v>
      </c>
      <c r="D33" s="68"/>
      <c r="E33" s="66"/>
      <c r="F33" s="66"/>
      <c r="G33" s="66"/>
      <c r="H33" s="162" t="e">
        <v>#DIV/0!</v>
      </c>
      <c r="I33" s="510"/>
      <c r="J33" s="510"/>
      <c r="K33" s="510"/>
      <c r="L33" s="510"/>
      <c r="M33" s="510"/>
      <c r="N33" s="915"/>
      <c r="O33" s="510"/>
      <c r="P33" s="510"/>
      <c r="Q33" s="510"/>
      <c r="R33" s="510"/>
      <c r="S33" s="510"/>
      <c r="T33" s="64"/>
    </row>
    <row r="34" spans="1:21" ht="54.75" customHeight="1">
      <c r="A34" s="64">
        <v>4</v>
      </c>
      <c r="B34" s="69" t="s">
        <v>432</v>
      </c>
      <c r="C34" s="64" t="s">
        <v>430</v>
      </c>
      <c r="D34" s="68">
        <v>100</v>
      </c>
      <c r="E34" s="66">
        <v>100</v>
      </c>
      <c r="F34" s="66">
        <v>100</v>
      </c>
      <c r="G34" s="66">
        <v>100</v>
      </c>
      <c r="H34" s="162">
        <v>100</v>
      </c>
      <c r="I34" s="67">
        <v>100</v>
      </c>
      <c r="J34" s="67">
        <v>100</v>
      </c>
      <c r="K34" s="67">
        <v>100</v>
      </c>
      <c r="L34" s="67">
        <v>100</v>
      </c>
      <c r="M34" s="67">
        <v>100</v>
      </c>
      <c r="N34" s="915">
        <v>100</v>
      </c>
      <c r="O34" s="67">
        <v>100</v>
      </c>
      <c r="P34" s="67">
        <v>100</v>
      </c>
      <c r="Q34" s="67">
        <v>100</v>
      </c>
      <c r="R34" s="67">
        <v>100</v>
      </c>
      <c r="S34" s="67">
        <v>100</v>
      </c>
      <c r="T34" s="64"/>
    </row>
    <row r="35" spans="1:21" s="144" customFormat="1" ht="51.75" customHeight="1">
      <c r="A35" s="61" t="s">
        <v>433</v>
      </c>
      <c r="B35" s="62" t="s">
        <v>699</v>
      </c>
      <c r="C35" s="61"/>
      <c r="D35" s="163"/>
      <c r="E35" s="590"/>
      <c r="F35" s="590"/>
      <c r="G35" s="590"/>
      <c r="H35" s="162"/>
      <c r="I35" s="579"/>
      <c r="J35" s="579"/>
      <c r="K35" s="579"/>
      <c r="L35" s="579"/>
      <c r="M35" s="579"/>
      <c r="N35" s="915"/>
      <c r="O35" s="579"/>
      <c r="P35" s="579"/>
      <c r="Q35" s="579"/>
      <c r="R35" s="579"/>
      <c r="S35" s="579"/>
      <c r="T35" s="61"/>
    </row>
    <row r="36" spans="1:21" s="60" customFormat="1" ht="43.5" customHeight="1">
      <c r="A36" s="64">
        <v>1</v>
      </c>
      <c r="B36" s="836" t="s">
        <v>670</v>
      </c>
      <c r="C36" s="64" t="s">
        <v>303</v>
      </c>
      <c r="D36" s="68"/>
      <c r="E36" s="66"/>
      <c r="F36" s="66"/>
      <c r="G36" s="66"/>
      <c r="H36" s="162">
        <v>5</v>
      </c>
      <c r="I36" s="510"/>
      <c r="J36" s="510"/>
      <c r="K36" s="510"/>
      <c r="L36" s="510"/>
      <c r="M36" s="510"/>
      <c r="N36" s="915">
        <v>3</v>
      </c>
      <c r="O36" s="510"/>
      <c r="P36" s="510"/>
      <c r="Q36" s="510"/>
      <c r="R36" s="510"/>
      <c r="S36" s="510"/>
      <c r="T36" s="64"/>
    </row>
    <row r="37" spans="1:21" s="19" customFormat="1" ht="53.25" customHeight="1">
      <c r="A37" s="511">
        <v>2</v>
      </c>
      <c r="B37" s="836" t="s">
        <v>671</v>
      </c>
      <c r="C37" s="511" t="s">
        <v>434</v>
      </c>
      <c r="D37" s="178">
        <v>8</v>
      </c>
      <c r="E37" s="39">
        <v>8</v>
      </c>
      <c r="F37" s="39">
        <v>8</v>
      </c>
      <c r="G37" s="39">
        <v>8</v>
      </c>
      <c r="H37" s="47">
        <v>5</v>
      </c>
      <c r="I37" s="586"/>
      <c r="J37" s="586"/>
      <c r="K37" s="586"/>
      <c r="L37" s="586"/>
      <c r="M37" s="586"/>
      <c r="N37" s="320">
        <v>3</v>
      </c>
      <c r="O37" s="586"/>
      <c r="P37" s="586"/>
      <c r="Q37" s="586"/>
      <c r="R37" s="586"/>
      <c r="S37" s="586"/>
      <c r="T37" s="511"/>
      <c r="U37" s="238"/>
    </row>
    <row r="38" spans="1:21" s="19" customFormat="1" ht="41.25" hidden="1" customHeight="1">
      <c r="A38" s="511"/>
      <c r="B38" s="514" t="s">
        <v>435</v>
      </c>
      <c r="C38" s="511" t="s">
        <v>303</v>
      </c>
      <c r="D38" s="178"/>
      <c r="E38" s="39"/>
      <c r="F38" s="39"/>
      <c r="G38" s="39"/>
      <c r="H38" s="47"/>
      <c r="I38" s="586"/>
      <c r="J38" s="586"/>
      <c r="K38" s="586"/>
      <c r="L38" s="586"/>
      <c r="M38" s="586"/>
      <c r="N38" s="320"/>
      <c r="O38" s="586"/>
      <c r="P38" s="586"/>
      <c r="Q38" s="586"/>
      <c r="R38" s="586"/>
      <c r="S38" s="586"/>
      <c r="T38" s="511"/>
      <c r="U38" s="238"/>
    </row>
    <row r="39" spans="1:21" s="19" customFormat="1" ht="40.5" hidden="1" customHeight="1">
      <c r="A39" s="94"/>
      <c r="B39" s="94" t="s">
        <v>436</v>
      </c>
      <c r="C39" s="511" t="s">
        <v>434</v>
      </c>
      <c r="D39" s="178">
        <v>7</v>
      </c>
      <c r="E39" s="39">
        <v>7</v>
      </c>
      <c r="F39" s="39">
        <v>7</v>
      </c>
      <c r="G39" s="39">
        <v>7</v>
      </c>
      <c r="H39" s="47"/>
      <c r="I39" s="586"/>
      <c r="J39" s="586"/>
      <c r="K39" s="586"/>
      <c r="L39" s="586"/>
      <c r="M39" s="586"/>
      <c r="N39" s="320"/>
      <c r="O39" s="586"/>
      <c r="P39" s="586"/>
      <c r="Q39" s="586"/>
      <c r="R39" s="586"/>
      <c r="S39" s="586"/>
      <c r="T39" s="511"/>
      <c r="U39" s="238"/>
    </row>
    <row r="40" spans="1:21" s="19" customFormat="1" ht="41.25" hidden="1" customHeight="1">
      <c r="A40" s="511">
        <v>3</v>
      </c>
      <c r="B40" s="472"/>
      <c r="C40" s="511" t="s">
        <v>434</v>
      </c>
      <c r="D40" s="178">
        <v>1</v>
      </c>
      <c r="E40" s="39">
        <v>1</v>
      </c>
      <c r="F40" s="39">
        <v>1</v>
      </c>
      <c r="G40" s="39">
        <v>1</v>
      </c>
      <c r="H40" s="47"/>
      <c r="I40" s="586"/>
      <c r="J40" s="586"/>
      <c r="K40" s="586"/>
      <c r="L40" s="586"/>
      <c r="M40" s="586"/>
      <c r="N40" s="320"/>
      <c r="O40" s="586"/>
      <c r="P40" s="586"/>
      <c r="Q40" s="586"/>
      <c r="R40" s="586"/>
      <c r="S40" s="586"/>
      <c r="T40" s="511"/>
      <c r="U40" s="238"/>
    </row>
    <row r="41" spans="1:21" ht="21.75" hidden="1" customHeight="1">
      <c r="A41" s="73">
        <v>3</v>
      </c>
      <c r="B41" s="74" t="s">
        <v>437</v>
      </c>
      <c r="C41" s="73"/>
      <c r="D41" s="73"/>
      <c r="E41" s="73"/>
      <c r="F41" s="73"/>
      <c r="G41" s="73"/>
      <c r="H41" s="73"/>
      <c r="I41" s="772"/>
      <c r="J41" s="772"/>
      <c r="K41" s="772"/>
      <c r="L41" s="772"/>
      <c r="M41" s="772"/>
      <c r="N41" s="957"/>
      <c r="O41" s="772"/>
      <c r="P41" s="772"/>
      <c r="Q41" s="772"/>
      <c r="R41" s="772"/>
      <c r="S41" s="772"/>
      <c r="T41" s="73"/>
    </row>
    <row r="42" spans="1:21" ht="18.75" hidden="1" customHeight="1"/>
    <row r="43" spans="1:21" ht="18.75" hidden="1" customHeight="1"/>
  </sheetData>
  <mergeCells count="14">
    <mergeCell ref="T5:T7"/>
    <mergeCell ref="A1:B1"/>
    <mergeCell ref="A2:T2"/>
    <mergeCell ref="A3:T3"/>
    <mergeCell ref="A4:C4"/>
    <mergeCell ref="A5:A7"/>
    <mergeCell ref="B5:B7"/>
    <mergeCell ref="C5:C7"/>
    <mergeCell ref="E5:F5"/>
    <mergeCell ref="G5:G7"/>
    <mergeCell ref="H5:S5"/>
    <mergeCell ref="D5:D7"/>
    <mergeCell ref="H6:M6"/>
    <mergeCell ref="N6:S6"/>
  </mergeCells>
  <printOptions horizontalCentered="1"/>
  <pageMargins left="0" right="0" top="0.35433070866141703" bottom="0.70866141732283505" header="0.511811023622047" footer="0.511811023622047"/>
  <pageSetup paperSize="9" orientation="portrait"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66CC"/>
  </sheetPr>
  <dimension ref="A1:D14"/>
  <sheetViews>
    <sheetView zoomScale="130" zoomScaleNormal="130" workbookViewId="0">
      <selection activeCell="E8" sqref="E8"/>
    </sheetView>
  </sheetViews>
  <sheetFormatPr defaultColWidth="9" defaultRowHeight="15"/>
  <cols>
    <col min="1" max="1" width="24.375" style="50" bestFit="1" customWidth="1"/>
    <col min="2" max="4" width="12.375" style="50" customWidth="1"/>
    <col min="5" max="16384" width="9" style="50"/>
  </cols>
  <sheetData>
    <row r="1" spans="1:4" ht="27.75" customHeight="1">
      <c r="A1" s="52" t="s">
        <v>470</v>
      </c>
      <c r="B1" s="53"/>
      <c r="C1" s="53"/>
      <c r="D1" s="53"/>
    </row>
    <row r="2" spans="1:4" ht="29.25" customHeight="1">
      <c r="A2" s="51" t="s">
        <v>463</v>
      </c>
      <c r="B2" s="51" t="s">
        <v>461</v>
      </c>
      <c r="C2" s="51" t="s">
        <v>462</v>
      </c>
      <c r="D2" s="51" t="s">
        <v>464</v>
      </c>
    </row>
    <row r="3" spans="1:4" s="53" customFormat="1" ht="24.75" customHeight="1">
      <c r="A3" s="56" t="str">
        <f>'2 NN LN TS'!B24</f>
        <v>Tổng sản lượng lương thực có hạt</v>
      </c>
      <c r="B3" s="54">
        <f>'2 NN LN TS'!G24</f>
        <v>8382.7315999999992</v>
      </c>
      <c r="C3" s="54" t="e">
        <f>'2 NN LN TS'!#REF!</f>
        <v>#REF!</v>
      </c>
      <c r="D3" s="54" t="e">
        <f>C3-B3</f>
        <v>#REF!</v>
      </c>
    </row>
    <row r="4" spans="1:4" s="53" customFormat="1" ht="24.75" customHeight="1">
      <c r="A4" s="56" t="str">
        <f>'2 NN LN TS'!B25</f>
        <v xml:space="preserve">Trong đó: - Thóc </v>
      </c>
      <c r="B4" s="54">
        <f>'2 NN LN TS'!G25</f>
        <v>2735.7615999999998</v>
      </c>
      <c r="C4" s="54" t="e">
        <f>'2 NN LN TS'!#REF!</f>
        <v>#REF!</v>
      </c>
      <c r="D4" s="54" t="e">
        <f>C4-B4</f>
        <v>#REF!</v>
      </c>
    </row>
    <row r="5" spans="1:4" s="53" customFormat="1" ht="24.75" customHeight="1">
      <c r="A5" s="56" t="s">
        <v>465</v>
      </c>
      <c r="B5" s="54">
        <f>'2 NN LN TS'!G33</f>
        <v>2735.7615999999998</v>
      </c>
      <c r="C5" s="54" t="e">
        <f>'2 NN LN TS'!#REF!</f>
        <v>#REF!</v>
      </c>
      <c r="D5" s="54" t="e">
        <f t="shared" ref="D5:D10" si="0">C5-B5</f>
        <v>#REF!</v>
      </c>
    </row>
    <row r="6" spans="1:4" s="53" customFormat="1" ht="24.75" customHeight="1">
      <c r="A6" s="56" t="s">
        <v>466</v>
      </c>
      <c r="B6" s="57">
        <f>'2 NN LN TS'!G41</f>
        <v>615.59</v>
      </c>
      <c r="C6" s="57" t="e">
        <f>'2 NN LN TS'!#REF!</f>
        <v>#REF!</v>
      </c>
      <c r="D6" s="54" t="e">
        <f t="shared" si="0"/>
        <v>#REF!</v>
      </c>
    </row>
    <row r="7" spans="1:4" s="53" customFormat="1" ht="32.25" customHeight="1">
      <c r="A7" s="58" t="s">
        <v>467</v>
      </c>
      <c r="B7" s="54">
        <f>'2 NN LN TS'!G49</f>
        <v>3038.37</v>
      </c>
      <c r="C7" s="54" t="e">
        <f>'2 NN LN TS'!#REF!</f>
        <v>#REF!</v>
      </c>
      <c r="D7" s="54" t="e">
        <f t="shared" si="0"/>
        <v>#REF!</v>
      </c>
    </row>
    <row r="8" spans="1:4" s="53" customFormat="1" ht="24.75" customHeight="1">
      <c r="A8" s="56" t="s">
        <v>468</v>
      </c>
      <c r="B8" s="55">
        <f>'2 NN LN TS'!G104</f>
        <v>16800</v>
      </c>
      <c r="C8" s="55" t="e">
        <f>'2 NN LN TS'!#REF!</f>
        <v>#REF!</v>
      </c>
      <c r="D8" s="55" t="e">
        <f t="shared" si="0"/>
        <v>#REF!</v>
      </c>
    </row>
    <row r="9" spans="1:4" s="53" customFormat="1" ht="24.75" customHeight="1">
      <c r="A9" s="56" t="str">
        <f>'2 NN LN TS'!B106</f>
        <v>Tổng đàn gia cầm</v>
      </c>
      <c r="B9" s="55">
        <f>'2 NN LN TS'!G106</f>
        <v>112000</v>
      </c>
      <c r="C9" s="55" t="e">
        <f>'2 NN LN TS'!#REF!</f>
        <v>#REF!</v>
      </c>
      <c r="D9" s="55" t="e">
        <f t="shared" si="0"/>
        <v>#REF!</v>
      </c>
    </row>
    <row r="10" spans="1:4" s="53" customFormat="1" ht="24.75" customHeight="1">
      <c r="A10" s="56" t="str">
        <f>'2 NN LN TS'!B112</f>
        <v>Tổng diện tích nuôi trồng thủy sản</v>
      </c>
      <c r="B10" s="56">
        <f>'2 NN LN TS'!G112</f>
        <v>119</v>
      </c>
      <c r="C10" s="57" t="e">
        <f>'2 NN LN TS'!#REF!</f>
        <v>#REF!</v>
      </c>
      <c r="D10" s="56" t="e">
        <f t="shared" si="0"/>
        <v>#REF!</v>
      </c>
    </row>
    <row r="12" spans="1:4" ht="26.25" customHeight="1">
      <c r="A12" s="52" t="s">
        <v>471</v>
      </c>
    </row>
    <row r="13" spans="1:4" ht="39" customHeight="1">
      <c r="A13" s="51" t="s">
        <v>463</v>
      </c>
      <c r="B13" s="51" t="s">
        <v>461</v>
      </c>
      <c r="C13" s="51" t="s">
        <v>462</v>
      </c>
      <c r="D13" s="51" t="s">
        <v>464</v>
      </c>
    </row>
    <row r="14" spans="1:4" s="53" customFormat="1" ht="48" customHeight="1">
      <c r="A14" s="56" t="str">
        <f>'CÔNG NGHIỆP'!B19</f>
        <v>Gạch xây các loại</v>
      </c>
      <c r="B14" s="55">
        <f>'CÔNG NGHIỆP'!G19</f>
        <v>7551</v>
      </c>
      <c r="C14" s="55" t="e">
        <f>'CÔNG NGHIỆP'!#REF!</f>
        <v>#REF!</v>
      </c>
      <c r="D14" s="55" t="e">
        <f t="shared" ref="D14" si="1">C14-B14</f>
        <v>#REF!</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G102"/>
  <sheetViews>
    <sheetView topLeftCell="A16" zoomScale="115" zoomScaleNormal="115" workbookViewId="0">
      <selection activeCell="B10" sqref="B10"/>
    </sheetView>
  </sheetViews>
  <sheetFormatPr defaultColWidth="9" defaultRowHeight="17.25"/>
  <cols>
    <col min="1" max="1" width="6.375" style="893" customWidth="1"/>
    <col min="2" max="2" width="54.875" style="846" customWidth="1"/>
    <col min="3" max="3" width="12.75" style="846" customWidth="1"/>
    <col min="4" max="5" width="14.625" style="846" hidden="1" customWidth="1"/>
    <col min="6" max="6" width="14.625" style="904" hidden="1" customWidth="1"/>
    <col min="7" max="7" width="12.375" style="905" hidden="1" customWidth="1"/>
    <col min="8" max="12" width="12.375" style="906" hidden="1" customWidth="1"/>
    <col min="13" max="13" width="14.375" style="906" customWidth="1"/>
    <col min="14" max="18" width="12.375" style="906" hidden="1" customWidth="1"/>
    <col min="19" max="19" width="10.125" style="846" customWidth="1"/>
    <col min="20" max="25" width="9" style="846"/>
    <col min="26" max="29" width="12.75" style="846" customWidth="1"/>
    <col min="30" max="30" width="14.375" style="846" customWidth="1"/>
    <col min="31" max="33" width="10.125" style="846" customWidth="1"/>
    <col min="34" max="16384" width="9" style="847"/>
  </cols>
  <sheetData>
    <row r="1" spans="1:33" ht="24" customHeight="1">
      <c r="A1" s="840" t="s">
        <v>0</v>
      </c>
      <c r="B1" s="841"/>
      <c r="C1" s="842"/>
      <c r="D1" s="842"/>
      <c r="E1" s="842"/>
      <c r="F1" s="843"/>
      <c r="G1" s="844"/>
      <c r="H1" s="845"/>
      <c r="I1" s="845"/>
      <c r="J1" s="845"/>
      <c r="K1" s="845"/>
      <c r="L1" s="845"/>
      <c r="M1" s="845"/>
      <c r="N1" s="845"/>
      <c r="O1" s="845"/>
      <c r="P1" s="845"/>
      <c r="Q1" s="845"/>
      <c r="R1" s="845"/>
      <c r="S1" s="842"/>
    </row>
    <row r="2" spans="1:33" ht="35.25" customHeight="1">
      <c r="A2" s="994" t="s">
        <v>644</v>
      </c>
      <c r="B2" s="994"/>
      <c r="C2" s="994"/>
      <c r="D2" s="994"/>
      <c r="E2" s="994"/>
      <c r="F2" s="994"/>
      <c r="G2" s="994"/>
      <c r="H2" s="994"/>
      <c r="I2" s="994"/>
      <c r="J2" s="994"/>
      <c r="K2" s="994"/>
      <c r="L2" s="994"/>
      <c r="M2" s="994"/>
      <c r="N2" s="994"/>
      <c r="O2" s="994"/>
      <c r="P2" s="994"/>
      <c r="Q2" s="994"/>
      <c r="R2" s="994"/>
      <c r="S2" s="994"/>
    </row>
    <row r="3" spans="1:33">
      <c r="A3" s="995" t="s">
        <v>706</v>
      </c>
      <c r="B3" s="995"/>
      <c r="C3" s="995"/>
      <c r="D3" s="995"/>
      <c r="E3" s="995"/>
      <c r="F3" s="995"/>
      <c r="G3" s="995"/>
      <c r="H3" s="995"/>
      <c r="I3" s="995"/>
      <c r="J3" s="995"/>
      <c r="K3" s="995"/>
      <c r="L3" s="995"/>
      <c r="M3" s="995"/>
      <c r="N3" s="995"/>
      <c r="O3" s="995"/>
      <c r="P3" s="995"/>
      <c r="Q3" s="995"/>
      <c r="R3" s="995"/>
      <c r="S3" s="995"/>
    </row>
    <row r="4" spans="1:33">
      <c r="A4" s="848"/>
      <c r="B4" s="842"/>
      <c r="C4" s="842"/>
      <c r="D4" s="842"/>
      <c r="E4" s="842"/>
      <c r="F4" s="843"/>
      <c r="G4" s="844"/>
      <c r="H4" s="845"/>
      <c r="I4" s="845"/>
      <c r="J4" s="845"/>
      <c r="K4" s="845"/>
      <c r="L4" s="845"/>
      <c r="M4" s="845"/>
      <c r="N4" s="845"/>
      <c r="O4" s="845"/>
      <c r="P4" s="845"/>
      <c r="Q4" s="845"/>
      <c r="R4" s="845"/>
      <c r="S4" s="842"/>
    </row>
    <row r="5" spans="1:33" ht="81.75" customHeight="1">
      <c r="A5" s="996" t="s">
        <v>1</v>
      </c>
      <c r="B5" s="996" t="s">
        <v>2</v>
      </c>
      <c r="C5" s="999" t="s">
        <v>3</v>
      </c>
      <c r="D5" s="1002" t="s">
        <v>4</v>
      </c>
      <c r="E5" s="1002"/>
      <c r="F5" s="1003" t="s">
        <v>438</v>
      </c>
      <c r="G5" s="991" t="s">
        <v>438</v>
      </c>
      <c r="H5" s="992"/>
      <c r="I5" s="992"/>
      <c r="J5" s="992"/>
      <c r="K5" s="992"/>
      <c r="L5" s="992"/>
      <c r="M5" s="992"/>
      <c r="N5" s="992"/>
      <c r="O5" s="992"/>
      <c r="P5" s="992"/>
      <c r="Q5" s="992"/>
      <c r="R5" s="993"/>
      <c r="S5" s="999" t="s">
        <v>7</v>
      </c>
    </row>
    <row r="6" spans="1:33" ht="38.25" hidden="1" customHeight="1">
      <c r="A6" s="997"/>
      <c r="B6" s="997"/>
      <c r="C6" s="1000"/>
      <c r="D6" s="849"/>
      <c r="E6" s="849"/>
      <c r="F6" s="1004"/>
      <c r="G6" s="985" t="s">
        <v>476</v>
      </c>
      <c r="H6" s="986"/>
      <c r="I6" s="986"/>
      <c r="J6" s="986"/>
      <c r="K6" s="986"/>
      <c r="L6" s="987"/>
      <c r="M6" s="988" t="s">
        <v>477</v>
      </c>
      <c r="N6" s="989"/>
      <c r="O6" s="989"/>
      <c r="P6" s="989"/>
      <c r="Q6" s="989"/>
      <c r="R6" s="990"/>
      <c r="S6" s="1000"/>
    </row>
    <row r="7" spans="1:33" ht="58.5" hidden="1" customHeight="1">
      <c r="A7" s="998"/>
      <c r="B7" s="998"/>
      <c r="C7" s="1001"/>
      <c r="D7" s="849" t="s">
        <v>8</v>
      </c>
      <c r="E7" s="849" t="s">
        <v>10</v>
      </c>
      <c r="F7" s="1005"/>
      <c r="G7" s="850" t="s">
        <v>453</v>
      </c>
      <c r="H7" s="851" t="s">
        <v>473</v>
      </c>
      <c r="I7" s="852" t="s">
        <v>48</v>
      </c>
      <c r="J7" s="852" t="s">
        <v>42</v>
      </c>
      <c r="K7" s="852" t="s">
        <v>46</v>
      </c>
      <c r="L7" s="852" t="s">
        <v>45</v>
      </c>
      <c r="M7" s="910" t="s">
        <v>453</v>
      </c>
      <c r="N7" s="852" t="s">
        <v>43</v>
      </c>
      <c r="O7" s="852" t="s">
        <v>44</v>
      </c>
      <c r="P7" s="852" t="s">
        <v>47</v>
      </c>
      <c r="Q7" s="852" t="s">
        <v>474</v>
      </c>
      <c r="R7" s="852" t="s">
        <v>475</v>
      </c>
      <c r="S7" s="1001"/>
    </row>
    <row r="8" spans="1:33" s="846" customFormat="1" ht="51.75" customHeight="1">
      <c r="A8" s="853" t="s">
        <v>11</v>
      </c>
      <c r="B8" s="854" t="s">
        <v>12</v>
      </c>
      <c r="C8" s="855"/>
      <c r="D8" s="856"/>
      <c r="E8" s="856"/>
      <c r="F8" s="857"/>
      <c r="G8" s="858"/>
      <c r="H8" s="859"/>
      <c r="I8" s="859"/>
      <c r="J8" s="859"/>
      <c r="K8" s="859"/>
      <c r="L8" s="859"/>
      <c r="M8" s="859"/>
      <c r="N8" s="859"/>
      <c r="O8" s="859"/>
      <c r="P8" s="859"/>
      <c r="Q8" s="859"/>
      <c r="R8" s="859"/>
      <c r="S8" s="860"/>
    </row>
    <row r="9" spans="1:33" ht="64.5" hidden="1" customHeight="1">
      <c r="A9" s="853">
        <v>1</v>
      </c>
      <c r="B9" s="861" t="s">
        <v>13</v>
      </c>
      <c r="C9" s="862" t="s">
        <v>14</v>
      </c>
      <c r="D9" s="863">
        <v>62</v>
      </c>
      <c r="E9" s="863">
        <v>62</v>
      </c>
      <c r="F9" s="863">
        <v>65</v>
      </c>
      <c r="G9" s="864"/>
      <c r="H9" s="865"/>
      <c r="I9" s="865"/>
      <c r="J9" s="866"/>
      <c r="K9" s="866"/>
      <c r="L9" s="866"/>
      <c r="M9" s="866"/>
      <c r="N9" s="866"/>
      <c r="O9" s="866"/>
      <c r="P9" s="866"/>
      <c r="Q9" s="866"/>
      <c r="R9" s="866"/>
      <c r="S9" s="867"/>
    </row>
    <row r="10" spans="1:33" ht="55.5" customHeight="1">
      <c r="A10" s="853">
        <v>1</v>
      </c>
      <c r="B10" s="861" t="s">
        <v>15</v>
      </c>
      <c r="C10" s="855" t="s">
        <v>14</v>
      </c>
      <c r="D10" s="868">
        <v>182.6</v>
      </c>
      <c r="E10" s="868">
        <v>122.19499999999999</v>
      </c>
      <c r="F10" s="863">
        <v>170.3</v>
      </c>
      <c r="G10" s="869">
        <f>H10+I10+J10+K10+L10</f>
        <v>915</v>
      </c>
      <c r="H10" s="870">
        <v>8</v>
      </c>
      <c r="I10" s="871">
        <v>36</v>
      </c>
      <c r="J10" s="871">
        <v>623</v>
      </c>
      <c r="K10" s="871">
        <v>155</v>
      </c>
      <c r="L10" s="871">
        <v>93</v>
      </c>
      <c r="M10" s="911">
        <v>1595.3</v>
      </c>
      <c r="N10" s="871"/>
      <c r="O10" s="871"/>
      <c r="P10" s="871"/>
      <c r="Q10" s="870"/>
      <c r="R10" s="870"/>
      <c r="S10" s="867"/>
      <c r="Z10" s="872"/>
    </row>
    <row r="11" spans="1:33" s="876" customFormat="1" ht="64.5" customHeight="1">
      <c r="A11" s="853">
        <v>2</v>
      </c>
      <c r="B11" s="861" t="s">
        <v>17</v>
      </c>
      <c r="C11" s="862" t="s">
        <v>18</v>
      </c>
      <c r="D11" s="863">
        <v>125.13375360335976</v>
      </c>
      <c r="E11" s="863">
        <v>128.5</v>
      </c>
      <c r="F11" s="873">
        <v>135.6</v>
      </c>
      <c r="G11" s="869">
        <v>70.818975758357553</v>
      </c>
      <c r="H11" s="871"/>
      <c r="I11" s="871"/>
      <c r="J11" s="871"/>
      <c r="K11" s="871"/>
      <c r="L11" s="871"/>
      <c r="M11" s="871">
        <v>112.41412600824523</v>
      </c>
      <c r="N11" s="871"/>
      <c r="O11" s="871"/>
      <c r="P11" s="871"/>
      <c r="Q11" s="871"/>
      <c r="R11" s="871"/>
      <c r="S11" s="874"/>
      <c r="T11" s="875"/>
      <c r="U11" s="875"/>
      <c r="V11" s="875"/>
      <c r="W11" s="875"/>
      <c r="X11" s="875"/>
      <c r="Y11" s="875"/>
      <c r="Z11" s="875"/>
      <c r="AA11" s="875"/>
      <c r="AB11" s="875"/>
      <c r="AC11" s="875"/>
      <c r="AD11" s="875"/>
      <c r="AE11" s="875"/>
      <c r="AF11" s="875"/>
      <c r="AG11" s="875"/>
    </row>
    <row r="12" spans="1:33" s="846" customFormat="1" ht="51.75" customHeight="1">
      <c r="A12" s="853" t="s">
        <v>19</v>
      </c>
      <c r="B12" s="854" t="s">
        <v>20</v>
      </c>
      <c r="C12" s="855"/>
      <c r="D12" s="877"/>
      <c r="E12" s="877"/>
      <c r="F12" s="878"/>
      <c r="G12" s="869"/>
      <c r="H12" s="871"/>
      <c r="I12" s="871"/>
      <c r="J12" s="871"/>
      <c r="K12" s="871"/>
      <c r="L12" s="871"/>
      <c r="M12" s="871"/>
      <c r="N12" s="871"/>
      <c r="O12" s="871"/>
      <c r="P12" s="871"/>
      <c r="Q12" s="871"/>
      <c r="R12" s="871"/>
      <c r="S12" s="863"/>
      <c r="V12" s="879"/>
    </row>
    <row r="13" spans="1:33" s="881" customFormat="1" ht="53.25" customHeight="1">
      <c r="A13" s="984">
        <v>3</v>
      </c>
      <c r="B13" s="861" t="s">
        <v>21</v>
      </c>
      <c r="C13" s="855" t="s">
        <v>22</v>
      </c>
      <c r="D13" s="877">
        <v>60</v>
      </c>
      <c r="E13" s="877">
        <v>60</v>
      </c>
      <c r="F13" s="878">
        <v>95</v>
      </c>
      <c r="G13" s="869">
        <v>96.9</v>
      </c>
      <c r="H13" s="870"/>
      <c r="I13" s="870"/>
      <c r="J13" s="870"/>
      <c r="K13" s="870"/>
      <c r="L13" s="870"/>
      <c r="M13" s="871">
        <v>91.5</v>
      </c>
      <c r="N13" s="871"/>
      <c r="O13" s="871"/>
      <c r="P13" s="871"/>
      <c r="Q13" s="871"/>
      <c r="R13" s="871"/>
      <c r="S13" s="880"/>
      <c r="V13" s="882"/>
    </row>
    <row r="14" spans="1:33" s="876" customFormat="1" ht="53.25" customHeight="1">
      <c r="A14" s="984"/>
      <c r="B14" s="861" t="s">
        <v>23</v>
      </c>
      <c r="C14" s="855" t="s">
        <v>459</v>
      </c>
      <c r="D14" s="883">
        <v>10.041210802668999</v>
      </c>
      <c r="E14" s="883">
        <v>9.73</v>
      </c>
      <c r="F14" s="884">
        <v>9.58</v>
      </c>
      <c r="G14" s="885">
        <v>9.5</v>
      </c>
      <c r="H14" s="871"/>
      <c r="I14" s="871"/>
      <c r="J14" s="871"/>
      <c r="K14" s="871"/>
      <c r="L14" s="871"/>
      <c r="M14" s="870">
        <v>10.01</v>
      </c>
      <c r="N14" s="871"/>
      <c r="O14" s="871"/>
      <c r="P14" s="871"/>
      <c r="Q14" s="871"/>
      <c r="R14" s="871"/>
      <c r="S14" s="863"/>
      <c r="T14" s="875"/>
      <c r="U14" s="875"/>
      <c r="V14" s="875"/>
      <c r="W14" s="875"/>
      <c r="X14" s="875"/>
      <c r="Y14" s="875"/>
      <c r="Z14" s="886"/>
      <c r="AA14" s="886"/>
      <c r="AB14" s="886"/>
      <c r="AC14" s="875"/>
      <c r="AD14" s="875"/>
      <c r="AE14" s="875"/>
      <c r="AF14" s="875"/>
      <c r="AG14" s="875"/>
    </row>
    <row r="15" spans="1:33" s="876" customFormat="1" ht="53.25" customHeight="1">
      <c r="A15" s="984"/>
      <c r="B15" s="861" t="s">
        <v>460</v>
      </c>
      <c r="C15" s="855" t="s">
        <v>22</v>
      </c>
      <c r="D15" s="883">
        <v>9.1999999999999993</v>
      </c>
      <c r="E15" s="883">
        <v>9.16</v>
      </c>
      <c r="F15" s="873">
        <v>9</v>
      </c>
      <c r="G15" s="885">
        <v>10.01</v>
      </c>
      <c r="H15" s="870"/>
      <c r="I15" s="870"/>
      <c r="J15" s="870"/>
      <c r="K15" s="870"/>
      <c r="L15" s="870"/>
      <c r="M15" s="870">
        <v>10.59</v>
      </c>
      <c r="N15" s="871"/>
      <c r="O15" s="871"/>
      <c r="P15" s="871"/>
      <c r="Q15" s="871"/>
      <c r="R15" s="871"/>
      <c r="S15" s="863"/>
      <c r="T15" s="881"/>
      <c r="U15" s="875"/>
      <c r="V15" s="875"/>
      <c r="W15" s="875"/>
      <c r="X15" s="875"/>
      <c r="Y15" s="875"/>
      <c r="Z15" s="887"/>
      <c r="AA15" s="887"/>
      <c r="AB15" s="875"/>
      <c r="AC15" s="875"/>
      <c r="AD15" s="875"/>
      <c r="AE15" s="875"/>
      <c r="AF15" s="875"/>
      <c r="AG15" s="875"/>
    </row>
    <row r="16" spans="1:33" s="876" customFormat="1" ht="53.25" customHeight="1">
      <c r="A16" s="984"/>
      <c r="B16" s="861" t="s">
        <v>664</v>
      </c>
      <c r="C16" s="855" t="s">
        <v>22</v>
      </c>
      <c r="D16" s="863">
        <v>97.1</v>
      </c>
      <c r="E16" s="863">
        <v>97.1</v>
      </c>
      <c r="F16" s="873">
        <v>97.1</v>
      </c>
      <c r="G16" s="869">
        <v>96.5</v>
      </c>
      <c r="H16" s="871"/>
      <c r="I16" s="871"/>
      <c r="J16" s="871"/>
      <c r="K16" s="871"/>
      <c r="L16" s="871"/>
      <c r="M16" s="871">
        <v>97.3</v>
      </c>
      <c r="N16" s="871"/>
      <c r="O16" s="871"/>
      <c r="P16" s="871"/>
      <c r="Q16" s="871"/>
      <c r="R16" s="871"/>
      <c r="S16" s="863"/>
      <c r="T16" s="875"/>
      <c r="U16" s="875"/>
      <c r="V16" s="875"/>
      <c r="W16" s="875"/>
      <c r="X16" s="875"/>
      <c r="Y16" s="875"/>
      <c r="Z16" s="875"/>
      <c r="AA16" s="875"/>
      <c r="AB16" s="875"/>
      <c r="AC16" s="875"/>
      <c r="AD16" s="875"/>
      <c r="AE16" s="875"/>
      <c r="AF16" s="875"/>
      <c r="AG16" s="875"/>
    </row>
    <row r="17" spans="1:33" s="876" customFormat="1" ht="53.25" customHeight="1">
      <c r="A17" s="984">
        <v>4</v>
      </c>
      <c r="B17" s="861" t="s">
        <v>25</v>
      </c>
      <c r="C17" s="855" t="s">
        <v>22</v>
      </c>
      <c r="D17" s="877">
        <v>100</v>
      </c>
      <c r="E17" s="877">
        <v>100</v>
      </c>
      <c r="F17" s="878">
        <v>99.999999999999986</v>
      </c>
      <c r="G17" s="888">
        <v>100</v>
      </c>
      <c r="H17" s="889">
        <v>100</v>
      </c>
      <c r="I17" s="889">
        <v>100</v>
      </c>
      <c r="J17" s="889">
        <v>100</v>
      </c>
      <c r="K17" s="889">
        <v>100</v>
      </c>
      <c r="L17" s="889">
        <v>100</v>
      </c>
      <c r="M17" s="871">
        <v>94.444444444444443</v>
      </c>
      <c r="N17" s="889">
        <v>100</v>
      </c>
      <c r="O17" s="889">
        <v>100</v>
      </c>
      <c r="P17" s="889">
        <v>100</v>
      </c>
      <c r="Q17" s="871">
        <v>50</v>
      </c>
      <c r="R17" s="889">
        <v>100</v>
      </c>
      <c r="S17" s="877"/>
      <c r="T17" s="881"/>
      <c r="U17" s="875"/>
      <c r="V17" s="875"/>
      <c r="W17" s="875"/>
      <c r="X17" s="875"/>
      <c r="Y17" s="875"/>
      <c r="Z17" s="875"/>
      <c r="AA17" s="875"/>
      <c r="AB17" s="875"/>
      <c r="AC17" s="875"/>
      <c r="AD17" s="875"/>
      <c r="AE17" s="875"/>
      <c r="AF17" s="875"/>
      <c r="AG17" s="875"/>
    </row>
    <row r="18" spans="1:33" s="876" customFormat="1" ht="53.25" customHeight="1">
      <c r="A18" s="984"/>
      <c r="B18" s="861" t="s">
        <v>26</v>
      </c>
      <c r="C18" s="855" t="s">
        <v>22</v>
      </c>
      <c r="D18" s="863">
        <v>64.285714285713993</v>
      </c>
      <c r="E18" s="863">
        <v>67.857142857142847</v>
      </c>
      <c r="F18" s="873">
        <v>67.857142857142847</v>
      </c>
      <c r="G18" s="869">
        <v>44.444444444444443</v>
      </c>
      <c r="H18" s="871"/>
      <c r="I18" s="871"/>
      <c r="J18" s="871">
        <v>100</v>
      </c>
      <c r="K18" s="871">
        <v>66.666666666666671</v>
      </c>
      <c r="L18" s="871">
        <v>33.333333333333336</v>
      </c>
      <c r="M18" s="871">
        <v>61.111111111111114</v>
      </c>
      <c r="N18" s="871">
        <v>100</v>
      </c>
      <c r="O18" s="871">
        <v>100</v>
      </c>
      <c r="P18" s="871">
        <v>33.333333333333336</v>
      </c>
      <c r="Q18" s="871"/>
      <c r="R18" s="871"/>
      <c r="S18" s="890"/>
      <c r="T18" s="881"/>
      <c r="U18" s="875"/>
      <c r="V18" s="875"/>
      <c r="W18" s="875"/>
      <c r="X18" s="875"/>
      <c r="Y18" s="875"/>
      <c r="Z18" s="875"/>
      <c r="AA18" s="875"/>
      <c r="AB18" s="875"/>
      <c r="AC18" s="875"/>
      <c r="AD18" s="875"/>
      <c r="AE18" s="875"/>
      <c r="AF18" s="875"/>
      <c r="AG18" s="875"/>
    </row>
    <row r="19" spans="1:33" s="876" customFormat="1" ht="53.25" customHeight="1">
      <c r="A19" s="984"/>
      <c r="B19" s="861" t="s">
        <v>648</v>
      </c>
      <c r="C19" s="855" t="s">
        <v>505</v>
      </c>
      <c r="D19" s="891"/>
      <c r="E19" s="891"/>
      <c r="F19" s="891"/>
      <c r="G19" s="889">
        <v>1</v>
      </c>
      <c r="H19" s="889">
        <v>1</v>
      </c>
      <c r="I19" s="889">
        <v>1</v>
      </c>
      <c r="J19" s="889">
        <v>1</v>
      </c>
      <c r="K19" s="889">
        <v>1</v>
      </c>
      <c r="L19" s="889">
        <v>1</v>
      </c>
      <c r="M19" s="889">
        <v>1</v>
      </c>
      <c r="N19" s="889">
        <v>1</v>
      </c>
      <c r="O19" s="889">
        <v>1</v>
      </c>
      <c r="P19" s="889">
        <v>1</v>
      </c>
      <c r="Q19" s="889">
        <v>1</v>
      </c>
      <c r="R19" s="889">
        <v>1</v>
      </c>
      <c r="S19" s="891"/>
      <c r="T19" s="875"/>
      <c r="U19" s="875"/>
      <c r="V19" s="875"/>
      <c r="W19" s="875"/>
      <c r="X19" s="875"/>
      <c r="Y19" s="875"/>
      <c r="Z19" s="875"/>
      <c r="AA19" s="875"/>
      <c r="AB19" s="875"/>
      <c r="AC19" s="875"/>
      <c r="AD19" s="875"/>
      <c r="AE19" s="875"/>
      <c r="AF19" s="875"/>
      <c r="AG19" s="875"/>
    </row>
    <row r="20" spans="1:33" ht="51.75" customHeight="1">
      <c r="A20" s="984">
        <v>5</v>
      </c>
      <c r="B20" s="892" t="s">
        <v>27</v>
      </c>
      <c r="C20" s="855" t="s">
        <v>28</v>
      </c>
      <c r="D20" s="877">
        <v>950</v>
      </c>
      <c r="E20" s="877">
        <v>950</v>
      </c>
      <c r="F20" s="878">
        <v>970</v>
      </c>
      <c r="G20" s="888">
        <v>575</v>
      </c>
      <c r="H20" s="889">
        <v>65</v>
      </c>
      <c r="I20" s="889">
        <v>115</v>
      </c>
      <c r="J20" s="889">
        <v>150</v>
      </c>
      <c r="K20" s="889">
        <v>125</v>
      </c>
      <c r="L20" s="889">
        <v>120</v>
      </c>
      <c r="M20" s="889">
        <v>677</v>
      </c>
      <c r="N20" s="889">
        <v>170</v>
      </c>
      <c r="O20" s="889">
        <v>140</v>
      </c>
      <c r="P20" s="889">
        <v>150</v>
      </c>
      <c r="Q20" s="889">
        <v>109</v>
      </c>
      <c r="R20" s="889">
        <v>108</v>
      </c>
      <c r="S20" s="863"/>
      <c r="T20" s="893"/>
    </row>
    <row r="21" spans="1:33" ht="55.5" customHeight="1">
      <c r="A21" s="984"/>
      <c r="B21" s="861" t="s">
        <v>584</v>
      </c>
      <c r="C21" s="855" t="s">
        <v>28</v>
      </c>
      <c r="D21" s="877">
        <v>250</v>
      </c>
      <c r="E21" s="877">
        <v>221</v>
      </c>
      <c r="F21" s="878">
        <v>250</v>
      </c>
      <c r="G21" s="888">
        <v>245</v>
      </c>
      <c r="H21" s="889">
        <v>90</v>
      </c>
      <c r="I21" s="889">
        <v>65</v>
      </c>
      <c r="J21" s="889">
        <v>30</v>
      </c>
      <c r="K21" s="889">
        <v>30</v>
      </c>
      <c r="L21" s="889">
        <v>30</v>
      </c>
      <c r="M21" s="889">
        <f>+N21+O21+P21+Q21+R21</f>
        <v>275</v>
      </c>
      <c r="N21" s="889">
        <v>30</v>
      </c>
      <c r="O21" s="889">
        <v>30</v>
      </c>
      <c r="P21" s="889">
        <v>35</v>
      </c>
      <c r="Q21" s="889">
        <v>90</v>
      </c>
      <c r="R21" s="889">
        <v>90</v>
      </c>
      <c r="S21" s="890"/>
    </row>
    <row r="22" spans="1:33" ht="50.25" customHeight="1">
      <c r="A22" s="984"/>
      <c r="B22" s="861" t="s">
        <v>657</v>
      </c>
      <c r="C22" s="855" t="s">
        <v>22</v>
      </c>
      <c r="D22" s="863">
        <v>84.774193548387004</v>
      </c>
      <c r="E22" s="863">
        <v>84.774193548387103</v>
      </c>
      <c r="F22" s="873">
        <v>85.400557738623405</v>
      </c>
      <c r="G22" s="869">
        <v>81.30122691716258</v>
      </c>
      <c r="H22" s="871">
        <v>67.2</v>
      </c>
      <c r="I22" s="871">
        <v>72.248520710059182</v>
      </c>
      <c r="J22" s="871">
        <v>94.693877551020407</v>
      </c>
      <c r="K22" s="871">
        <v>77.259475218658892</v>
      </c>
      <c r="L22" s="871">
        <v>95.104261106074347</v>
      </c>
      <c r="M22" s="871">
        <f>'XÃ HỘI'!N58</f>
        <v>77.046586836446451</v>
      </c>
      <c r="N22" s="871">
        <f>'XÃ HỘI'!O58</f>
        <v>83.421610169491515</v>
      </c>
      <c r="O22" s="871">
        <f>'XÃ HỘI'!P58</f>
        <v>75.495978552278814</v>
      </c>
      <c r="P22" s="871">
        <f>'XÃ HỘI'!Q58</f>
        <v>83.081155433287478</v>
      </c>
      <c r="Q22" s="871">
        <f>'XÃ HỘI'!R58</f>
        <v>55.7</v>
      </c>
      <c r="R22" s="871">
        <f>'XÃ HỘI'!S58</f>
        <v>67.700000000000017</v>
      </c>
      <c r="S22" s="863"/>
      <c r="T22" s="893"/>
    </row>
    <row r="23" spans="1:33" s="876" customFormat="1" ht="47.25" customHeight="1">
      <c r="A23" s="984">
        <v>6</v>
      </c>
      <c r="B23" s="861" t="s">
        <v>643</v>
      </c>
      <c r="C23" s="855" t="s">
        <v>22</v>
      </c>
      <c r="D23" s="863">
        <v>96.3</v>
      </c>
      <c r="E23" s="863">
        <v>96.3</v>
      </c>
      <c r="F23" s="873">
        <v>96.3</v>
      </c>
      <c r="G23" s="869">
        <v>96.242774566473983</v>
      </c>
      <c r="H23" s="871">
        <v>98.333333333333329</v>
      </c>
      <c r="I23" s="871">
        <v>96.354679802955658</v>
      </c>
      <c r="J23" s="871">
        <v>95.960884353741491</v>
      </c>
      <c r="K23" s="871">
        <v>97.21467391304347</v>
      </c>
      <c r="L23" s="871">
        <v>93.536121673003805</v>
      </c>
      <c r="M23" s="871">
        <v>96.835658387206536</v>
      </c>
      <c r="N23" s="871">
        <v>97.078651685393254</v>
      </c>
      <c r="O23" s="871">
        <v>96.701954397394147</v>
      </c>
      <c r="P23" s="871">
        <v>95.760787282361846</v>
      </c>
      <c r="Q23" s="871">
        <v>98.461538461538467</v>
      </c>
      <c r="R23" s="871">
        <v>96.626506024096372</v>
      </c>
      <c r="S23" s="877"/>
      <c r="T23" s="875"/>
      <c r="U23" s="875"/>
      <c r="V23" s="875"/>
      <c r="W23" s="875"/>
      <c r="X23" s="875"/>
      <c r="Y23" s="875"/>
      <c r="Z23" s="875"/>
      <c r="AA23" s="875"/>
      <c r="AB23" s="875"/>
      <c r="AC23" s="875"/>
      <c r="AD23" s="875"/>
      <c r="AE23" s="875"/>
      <c r="AF23" s="875"/>
      <c r="AG23" s="875"/>
    </row>
    <row r="24" spans="1:33" s="876" customFormat="1" ht="51.75" customHeight="1">
      <c r="A24" s="984"/>
      <c r="B24" s="861" t="s">
        <v>599</v>
      </c>
      <c r="C24" s="855" t="s">
        <v>22</v>
      </c>
      <c r="D24" s="877">
        <v>100</v>
      </c>
      <c r="E24" s="877">
        <v>100</v>
      </c>
      <c r="F24" s="877">
        <v>100</v>
      </c>
      <c r="G24" s="869">
        <v>97.916666666666671</v>
      </c>
      <c r="H24" s="871">
        <v>87.5</v>
      </c>
      <c r="I24" s="871">
        <v>100</v>
      </c>
      <c r="J24" s="871">
        <v>100</v>
      </c>
      <c r="K24" s="871">
        <v>100</v>
      </c>
      <c r="L24" s="871">
        <v>100</v>
      </c>
      <c r="M24" s="871">
        <v>89.130434782608688</v>
      </c>
      <c r="N24" s="871">
        <v>93.333333333333343</v>
      </c>
      <c r="O24" s="871">
        <v>87.5</v>
      </c>
      <c r="P24" s="871">
        <v>88.888888888888886</v>
      </c>
      <c r="Q24" s="871">
        <v>85.714285714285708</v>
      </c>
      <c r="R24" s="871">
        <v>85.714285714285708</v>
      </c>
      <c r="S24" s="877"/>
      <c r="T24" s="881"/>
      <c r="U24" s="875"/>
      <c r="V24" s="875"/>
      <c r="W24" s="875"/>
      <c r="X24" s="875"/>
      <c r="Y24" s="875"/>
      <c r="Z24" s="875"/>
      <c r="AA24" s="875"/>
      <c r="AB24" s="875"/>
      <c r="AC24" s="875"/>
      <c r="AD24" s="875"/>
      <c r="AE24" s="875"/>
      <c r="AF24" s="875"/>
      <c r="AG24" s="875"/>
    </row>
    <row r="25" spans="1:33" ht="51.75" hidden="1" customHeight="1">
      <c r="A25" s="984"/>
      <c r="B25" s="861" t="s">
        <v>29</v>
      </c>
      <c r="C25" s="855" t="s">
        <v>22</v>
      </c>
      <c r="D25" s="877">
        <v>98.039215686275</v>
      </c>
      <c r="E25" s="877">
        <v>98.039215686274503</v>
      </c>
      <c r="F25" s="873">
        <v>98.095238095238088</v>
      </c>
      <c r="G25" s="869"/>
      <c r="H25" s="871"/>
      <c r="I25" s="871"/>
      <c r="J25" s="871"/>
      <c r="K25" s="871"/>
      <c r="L25" s="871"/>
      <c r="M25" s="871"/>
      <c r="N25" s="871"/>
      <c r="O25" s="871"/>
      <c r="P25" s="871"/>
      <c r="Q25" s="871"/>
      <c r="R25" s="871"/>
      <c r="S25" s="877"/>
    </row>
    <row r="26" spans="1:33" s="876" customFormat="1" ht="51.75" customHeight="1">
      <c r="A26" s="984"/>
      <c r="B26" s="861" t="s">
        <v>30</v>
      </c>
      <c r="C26" s="855" t="s">
        <v>22</v>
      </c>
      <c r="D26" s="863">
        <v>85.496183206107006</v>
      </c>
      <c r="E26" s="863">
        <v>86.25954198473282</v>
      </c>
      <c r="F26" s="873">
        <v>89.312977099236633</v>
      </c>
      <c r="G26" s="869">
        <v>53.8</v>
      </c>
      <c r="H26" s="871"/>
      <c r="I26" s="871"/>
      <c r="J26" s="871">
        <v>58.3</v>
      </c>
      <c r="K26" s="871">
        <v>61.1</v>
      </c>
      <c r="L26" s="871">
        <v>30</v>
      </c>
      <c r="M26" s="871">
        <v>94.9</v>
      </c>
      <c r="N26" s="871">
        <v>94</v>
      </c>
      <c r="O26" s="871">
        <v>96.1</v>
      </c>
      <c r="P26" s="871"/>
      <c r="Q26" s="871"/>
      <c r="R26" s="871"/>
      <c r="S26" s="863"/>
      <c r="T26" s="881"/>
      <c r="U26" s="875"/>
      <c r="V26" s="875"/>
      <c r="W26" s="875"/>
      <c r="X26" s="875"/>
      <c r="Y26" s="875"/>
      <c r="Z26" s="875"/>
      <c r="AA26" s="875"/>
      <c r="AB26" s="875"/>
      <c r="AC26" s="875"/>
      <c r="AD26" s="875"/>
      <c r="AE26" s="875"/>
      <c r="AF26" s="875"/>
      <c r="AG26" s="875"/>
    </row>
    <row r="27" spans="1:33" ht="51.75" hidden="1" customHeight="1">
      <c r="A27" s="984"/>
      <c r="B27" s="894" t="s">
        <v>31</v>
      </c>
      <c r="C27" s="895" t="s">
        <v>22</v>
      </c>
      <c r="D27" s="896">
        <v>80</v>
      </c>
      <c r="E27" s="896">
        <v>80</v>
      </c>
      <c r="F27" s="896">
        <v>80</v>
      </c>
      <c r="G27" s="897"/>
      <c r="H27" s="898"/>
      <c r="I27" s="898"/>
      <c r="J27" s="898"/>
      <c r="K27" s="898"/>
      <c r="L27" s="898"/>
      <c r="M27" s="898"/>
      <c r="N27" s="898"/>
      <c r="O27" s="898"/>
      <c r="P27" s="898"/>
      <c r="Q27" s="898"/>
      <c r="R27" s="898"/>
      <c r="S27" s="899"/>
    </row>
    <row r="28" spans="1:33" s="901" customFormat="1" ht="51.75" customHeight="1">
      <c r="A28" s="853" t="s">
        <v>32</v>
      </c>
      <c r="B28" s="900" t="s">
        <v>33</v>
      </c>
      <c r="C28" s="855"/>
      <c r="D28" s="877"/>
      <c r="E28" s="877"/>
      <c r="F28" s="878"/>
      <c r="G28" s="869"/>
      <c r="H28" s="871"/>
      <c r="I28" s="871"/>
      <c r="J28" s="871"/>
      <c r="K28" s="871"/>
      <c r="L28" s="871"/>
      <c r="M28" s="871"/>
      <c r="N28" s="871"/>
      <c r="O28" s="871"/>
      <c r="P28" s="871"/>
      <c r="Q28" s="871"/>
      <c r="R28" s="871"/>
      <c r="S28" s="863"/>
    </row>
    <row r="29" spans="1:33" ht="58.5" customHeight="1">
      <c r="A29" s="984">
        <v>7</v>
      </c>
      <c r="B29" s="861" t="s">
        <v>34</v>
      </c>
      <c r="C29" s="855" t="s">
        <v>22</v>
      </c>
      <c r="D29" s="877">
        <v>100</v>
      </c>
      <c r="E29" s="877">
        <v>100</v>
      </c>
      <c r="F29" s="878">
        <v>100</v>
      </c>
      <c r="G29" s="888">
        <v>100</v>
      </c>
      <c r="H29" s="889">
        <v>100</v>
      </c>
      <c r="I29" s="889">
        <v>100</v>
      </c>
      <c r="J29" s="889">
        <v>100</v>
      </c>
      <c r="K29" s="889">
        <v>100</v>
      </c>
      <c r="L29" s="889">
        <v>100</v>
      </c>
      <c r="M29" s="889">
        <v>100</v>
      </c>
      <c r="N29" s="889">
        <v>100</v>
      </c>
      <c r="O29" s="889">
        <v>100</v>
      </c>
      <c r="P29" s="889">
        <v>100</v>
      </c>
      <c r="Q29" s="889">
        <v>100</v>
      </c>
      <c r="R29" s="889">
        <v>100</v>
      </c>
      <c r="S29" s="877"/>
    </row>
    <row r="30" spans="1:33" ht="66.75" customHeight="1">
      <c r="A30" s="984"/>
      <c r="B30" s="861" t="s">
        <v>621</v>
      </c>
      <c r="C30" s="855" t="s">
        <v>22</v>
      </c>
      <c r="D30" s="877">
        <v>100</v>
      </c>
      <c r="E30" s="877">
        <v>100</v>
      </c>
      <c r="F30" s="878">
        <v>100</v>
      </c>
      <c r="G30" s="869">
        <v>78.8</v>
      </c>
      <c r="H30" s="871"/>
      <c r="I30" s="871">
        <v>63.9</v>
      </c>
      <c r="J30" s="871">
        <v>100</v>
      </c>
      <c r="K30" s="871">
        <v>100</v>
      </c>
      <c r="L30" s="871">
        <v>100</v>
      </c>
      <c r="M30" s="871">
        <v>78.7</v>
      </c>
      <c r="N30" s="871">
        <v>100</v>
      </c>
      <c r="O30" s="871">
        <v>100</v>
      </c>
      <c r="P30" s="871">
        <v>100</v>
      </c>
      <c r="Q30" s="902"/>
      <c r="R30" s="902"/>
      <c r="S30" s="863"/>
    </row>
    <row r="31" spans="1:33" ht="66.75" hidden="1" customHeight="1">
      <c r="A31" s="984"/>
      <c r="B31" s="861" t="s">
        <v>542</v>
      </c>
      <c r="C31" s="855" t="s">
        <v>22</v>
      </c>
      <c r="D31" s="877">
        <v>85</v>
      </c>
      <c r="E31" s="863">
        <v>72.5</v>
      </c>
      <c r="F31" s="873">
        <v>72.5</v>
      </c>
      <c r="G31" s="869"/>
      <c r="H31" s="871"/>
      <c r="I31" s="871"/>
      <c r="J31" s="871"/>
      <c r="K31" s="871"/>
      <c r="L31" s="871"/>
      <c r="M31" s="871"/>
      <c r="N31" s="871"/>
      <c r="O31" s="871"/>
      <c r="P31" s="871"/>
      <c r="Q31" s="871"/>
      <c r="R31" s="871"/>
      <c r="S31" s="863"/>
    </row>
    <row r="32" spans="1:33" ht="61.5" customHeight="1">
      <c r="A32" s="984"/>
      <c r="B32" s="861" t="s">
        <v>35</v>
      </c>
      <c r="C32" s="855" t="s">
        <v>22</v>
      </c>
      <c r="D32" s="877">
        <v>100</v>
      </c>
      <c r="E32" s="877">
        <v>100</v>
      </c>
      <c r="F32" s="878">
        <v>100</v>
      </c>
      <c r="G32" s="888">
        <v>100</v>
      </c>
      <c r="H32" s="889"/>
      <c r="I32" s="889"/>
      <c r="J32" s="889"/>
      <c r="K32" s="889"/>
      <c r="L32" s="889"/>
      <c r="M32" s="889">
        <v>100</v>
      </c>
      <c r="N32" s="871"/>
      <c r="O32" s="871"/>
      <c r="P32" s="871"/>
      <c r="Q32" s="871"/>
      <c r="R32" s="871"/>
      <c r="S32" s="877"/>
    </row>
    <row r="33" spans="1:19" ht="61.5" customHeight="1">
      <c r="A33" s="984"/>
      <c r="B33" s="861" t="s">
        <v>36</v>
      </c>
      <c r="C33" s="855" t="s">
        <v>22</v>
      </c>
      <c r="D33" s="877">
        <v>100</v>
      </c>
      <c r="E33" s="877">
        <v>100</v>
      </c>
      <c r="F33" s="878">
        <v>100</v>
      </c>
      <c r="G33" s="888">
        <v>100</v>
      </c>
      <c r="H33" s="889"/>
      <c r="I33" s="889"/>
      <c r="J33" s="889"/>
      <c r="K33" s="889"/>
      <c r="L33" s="889"/>
      <c r="M33" s="889">
        <v>100</v>
      </c>
      <c r="N33" s="871"/>
      <c r="O33" s="871"/>
      <c r="P33" s="871"/>
      <c r="Q33" s="871"/>
      <c r="R33" s="871"/>
      <c r="S33" s="877"/>
    </row>
    <row r="34" spans="1:19" ht="16.5" customHeight="1">
      <c r="A34" s="903"/>
    </row>
    <row r="38" spans="1:19" ht="16.5" hidden="1" customHeight="1"/>
    <row r="39" spans="1:19" ht="16.5" hidden="1" customHeight="1"/>
    <row r="40" spans="1:19" ht="16.5" hidden="1" customHeight="1"/>
    <row r="41" spans="1:19" ht="16.5" hidden="1" customHeight="1"/>
    <row r="42" spans="1:19" ht="16.5" hidden="1" customHeight="1"/>
    <row r="43" spans="1:19" ht="16.5" hidden="1" customHeight="1"/>
    <row r="44" spans="1:19" ht="16.5" hidden="1" customHeight="1"/>
    <row r="45" spans="1:19" ht="16.5" hidden="1" customHeight="1"/>
    <row r="46" spans="1:19" ht="16.5" hidden="1" customHeight="1"/>
    <row r="47" spans="1:19" ht="16.5" hidden="1" customHeight="1"/>
    <row r="48" spans="1:19" ht="16.5" hidden="1" customHeight="1"/>
    <row r="49" ht="16.5" hidden="1" customHeight="1"/>
    <row r="50" ht="16.5" hidden="1" customHeight="1"/>
    <row r="51" ht="16.5" hidden="1" customHeight="1"/>
    <row r="52" ht="16.5" hidden="1" customHeight="1"/>
    <row r="53" ht="16.5" hidden="1" customHeight="1"/>
    <row r="54" ht="16.5" hidden="1" customHeight="1"/>
    <row r="55" ht="16.5" hidden="1" customHeight="1"/>
    <row r="56" ht="16.5" hidden="1" customHeight="1"/>
    <row r="57" ht="16.5" hidden="1" customHeight="1"/>
    <row r="58" ht="16.5" hidden="1" customHeight="1"/>
    <row r="59" ht="16.5" hidden="1" customHeight="1"/>
    <row r="60" ht="16.5" hidden="1" customHeight="1"/>
    <row r="61" ht="16.5" hidden="1" customHeight="1"/>
    <row r="62" ht="16.5" hidden="1" customHeight="1"/>
    <row r="63" ht="16.5" hidden="1" customHeight="1"/>
    <row r="64" ht="16.5" hidden="1" customHeight="1"/>
    <row r="65" ht="16.5" hidden="1" customHeight="1"/>
    <row r="66" ht="16.5" hidden="1" customHeight="1"/>
    <row r="67" ht="16.5" hidden="1" customHeight="1"/>
    <row r="68" ht="16.5" hidden="1" customHeight="1"/>
    <row r="69" ht="16.5" hidden="1" customHeight="1"/>
    <row r="70" ht="16.5" hidden="1" customHeight="1"/>
    <row r="71" ht="16.5" hidden="1" customHeight="1"/>
    <row r="72" ht="16.5" hidden="1" customHeight="1"/>
    <row r="73" ht="16.5" hidden="1" customHeight="1"/>
    <row r="74" ht="16.5" hidden="1" customHeight="1"/>
    <row r="75" ht="16.5" hidden="1" customHeight="1"/>
    <row r="76" ht="16.5" hidden="1" customHeight="1"/>
    <row r="77" ht="16.5" hidden="1" customHeight="1"/>
    <row r="78" ht="16.5" hidden="1" customHeight="1"/>
    <row r="79" ht="16.5" hidden="1" customHeight="1"/>
    <row r="80" ht="16.5" hidden="1" customHeight="1"/>
    <row r="81" ht="16.5" hidden="1" customHeight="1"/>
    <row r="82" ht="16.5" hidden="1" customHeight="1"/>
    <row r="83" ht="16.5" hidden="1" customHeight="1"/>
    <row r="84" ht="16.5" hidden="1" customHeight="1"/>
    <row r="85" ht="16.5" hidden="1" customHeight="1"/>
    <row r="86" ht="16.5" hidden="1" customHeight="1"/>
    <row r="87" ht="16.5" hidden="1" customHeight="1"/>
    <row r="88" ht="16.5" hidden="1" customHeight="1"/>
    <row r="89" ht="16.5" hidden="1" customHeight="1"/>
    <row r="90" ht="16.5" hidden="1" customHeight="1"/>
    <row r="91" ht="16.5" hidden="1" customHeight="1"/>
    <row r="92" ht="16.5" hidden="1" customHeight="1"/>
    <row r="93" ht="16.5" hidden="1" customHeight="1"/>
    <row r="94" ht="16.5" hidden="1" customHeight="1"/>
    <row r="95" ht="16.5" hidden="1" customHeight="1"/>
    <row r="96" ht="16.5" hidden="1" customHeight="1"/>
    <row r="97" ht="16.5" hidden="1" customHeight="1"/>
    <row r="98" ht="16.5" hidden="1" customHeight="1"/>
    <row r="99" ht="16.5" hidden="1" customHeight="1"/>
    <row r="100" ht="16.5" hidden="1" customHeight="1"/>
    <row r="101" ht="16.5" hidden="1" customHeight="1"/>
    <row r="102" ht="16.5" hidden="1" customHeight="1"/>
  </sheetData>
  <mergeCells count="16">
    <mergeCell ref="G6:L6"/>
    <mergeCell ref="M6:R6"/>
    <mergeCell ref="G5:R5"/>
    <mergeCell ref="A2:S2"/>
    <mergeCell ref="A3:S3"/>
    <mergeCell ref="A5:A7"/>
    <mergeCell ref="B5:B7"/>
    <mergeCell ref="C5:C7"/>
    <mergeCell ref="D5:E5"/>
    <mergeCell ref="F5:F7"/>
    <mergeCell ref="S5:S7"/>
    <mergeCell ref="A13:A16"/>
    <mergeCell ref="A17:A19"/>
    <mergeCell ref="A20:A22"/>
    <mergeCell ref="A23:A27"/>
    <mergeCell ref="A29:A33"/>
  </mergeCells>
  <printOptions horizontalCentered="1"/>
  <pageMargins left="0.31496062992126" right="0.196850393700787" top="0.27559055118110198" bottom="0.47244094488188998" header="0.511811023622047" footer="0.196850393700787"/>
  <pageSetup paperSize="9" scale="90" orientation="portrait" verticalDpi="300" r:id="rId1"/>
  <headerFoot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R146"/>
  <sheetViews>
    <sheetView topLeftCell="A6" zoomScale="85" zoomScaleNormal="85" workbookViewId="0">
      <pane xSplit="12" ySplit="3" topLeftCell="M112" activePane="bottomRight" state="frozen"/>
      <selection activeCell="A6" sqref="A6"/>
      <selection pane="topRight" activeCell="M6" sqref="M6"/>
      <selection pane="bottomLeft" activeCell="A9" sqref="A9"/>
      <selection pane="bottomRight" activeCell="I139" sqref="I139"/>
    </sheetView>
  </sheetViews>
  <sheetFormatPr defaultColWidth="9" defaultRowHeight="18.75"/>
  <cols>
    <col min="1" max="1" width="5.375" style="237" customWidth="1"/>
    <col min="2" max="2" width="39.625" style="168" customWidth="1"/>
    <col min="3" max="3" width="10.875" style="168" customWidth="1"/>
    <col min="4" max="5" width="12" style="168" hidden="1" customWidth="1"/>
    <col min="6" max="6" width="14.125" style="168" hidden="1" customWidth="1"/>
    <col min="7" max="7" width="12.625" style="168" hidden="1" customWidth="1"/>
    <col min="8" max="8" width="12.625" style="326" customWidth="1"/>
    <col min="9" max="13" width="12.625" style="439" customWidth="1"/>
    <col min="14" max="14" width="13" style="326" bestFit="1" customWidth="1"/>
    <col min="15" max="19" width="12.625" style="439" customWidth="1"/>
    <col min="20" max="20" width="12" style="168" customWidth="1"/>
    <col min="21" max="21" width="11.375" style="168" hidden="1" customWidth="1"/>
    <col min="22" max="23" width="12.75" style="169" hidden="1" customWidth="1"/>
    <col min="24" max="24" width="11.75" style="168" hidden="1" customWidth="1"/>
    <col min="25" max="26" width="11.75" style="169" hidden="1" customWidth="1"/>
    <col min="27" max="27" width="11.25" style="168" hidden="1" customWidth="1"/>
    <col min="28" max="29" width="11.25" style="169" hidden="1" customWidth="1"/>
    <col min="30" max="30" width="11.125" style="168" hidden="1" customWidth="1"/>
    <col min="31" max="32" width="11.125" style="169" hidden="1" customWidth="1"/>
    <col min="33" max="33" width="12.875" style="168" hidden="1" customWidth="1"/>
    <col min="34" max="35" width="12.25" style="169" hidden="1" customWidth="1"/>
    <col min="36" max="36" width="12.125" style="168" hidden="1" customWidth="1"/>
    <col min="37" max="38" width="12.375" style="169" hidden="1" customWidth="1"/>
    <col min="39" max="39" width="15" style="168" hidden="1" customWidth="1"/>
    <col min="40" max="41" width="15" style="169" hidden="1" customWidth="1"/>
    <col min="42" max="42" width="10.25" style="168" customWidth="1"/>
    <col min="43" max="43" width="10.75" style="19" customWidth="1"/>
    <col min="44" max="44" width="9.375" style="19" customWidth="1"/>
    <col min="45" max="47" width="9.125" style="19" customWidth="1"/>
    <col min="48" max="16384" width="9" style="19"/>
  </cols>
  <sheetData>
    <row r="1" spans="1:44" ht="247.5" hidden="1" customHeight="1">
      <c r="A1" s="1007" t="s">
        <v>37</v>
      </c>
      <c r="B1" s="1007"/>
      <c r="C1" s="166"/>
      <c r="D1" s="166"/>
      <c r="E1" s="1008"/>
      <c r="F1" s="1008"/>
      <c r="G1" s="1008"/>
      <c r="H1" s="1008"/>
      <c r="I1" s="1008"/>
      <c r="J1" s="1008"/>
      <c r="K1" s="1008"/>
      <c r="L1" s="1008"/>
      <c r="M1" s="1008"/>
      <c r="N1" s="1008"/>
      <c r="O1" s="1008"/>
      <c r="P1" s="1008"/>
      <c r="Q1" s="1008"/>
      <c r="R1" s="1008"/>
      <c r="S1" s="1008"/>
      <c r="T1" s="1008"/>
      <c r="U1" s="166"/>
      <c r="V1" s="167"/>
      <c r="W1" s="167"/>
      <c r="X1" s="166"/>
      <c r="Y1" s="167"/>
      <c r="Z1" s="167"/>
      <c r="AA1" s="166"/>
      <c r="AB1" s="167"/>
      <c r="AC1" s="167"/>
      <c r="AD1" s="166"/>
      <c r="AE1" s="167"/>
      <c r="AF1" s="167"/>
    </row>
    <row r="2" spans="1:44" ht="18.75" customHeight="1">
      <c r="A2" s="170" t="s">
        <v>37</v>
      </c>
      <c r="B2" s="171"/>
      <c r="C2" s="166"/>
      <c r="D2" s="166"/>
      <c r="E2" s="166"/>
      <c r="F2" s="166"/>
      <c r="G2" s="166"/>
      <c r="H2" s="322"/>
      <c r="I2" s="430"/>
      <c r="J2" s="430"/>
      <c r="K2" s="430"/>
      <c r="L2" s="430"/>
      <c r="M2" s="430"/>
      <c r="N2" s="322"/>
      <c r="O2" s="430"/>
      <c r="P2" s="430"/>
      <c r="Q2" s="430"/>
      <c r="R2" s="430"/>
      <c r="S2" s="430"/>
      <c r="T2" s="166"/>
      <c r="U2" s="166"/>
      <c r="V2" s="167"/>
      <c r="W2" s="167"/>
      <c r="X2" s="166"/>
      <c r="Y2" s="167"/>
      <c r="Z2" s="167"/>
      <c r="AA2" s="166"/>
      <c r="AB2" s="167"/>
      <c r="AC2" s="167"/>
      <c r="AD2" s="166"/>
      <c r="AE2" s="167"/>
      <c r="AF2" s="167"/>
    </row>
    <row r="3" spans="1:44" ht="36" customHeight="1">
      <c r="A3" s="1009" t="s">
        <v>480</v>
      </c>
      <c r="B3" s="1009"/>
      <c r="C3" s="1009"/>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1009"/>
      <c r="AK3" s="1009"/>
      <c r="AL3" s="1009"/>
      <c r="AM3" s="1009"/>
      <c r="AN3" s="1009"/>
      <c r="AO3" s="1009"/>
    </row>
    <row r="4" spans="1:44" ht="21">
      <c r="A4" s="1010" t="s">
        <v>488</v>
      </c>
      <c r="B4" s="1010"/>
      <c r="C4" s="1010"/>
      <c r="D4" s="1010"/>
      <c r="E4" s="1010"/>
      <c r="F4" s="1010"/>
      <c r="G4" s="1010"/>
      <c r="H4" s="1010"/>
      <c r="I4" s="1010"/>
      <c r="J4" s="1010"/>
      <c r="K4" s="1010"/>
      <c r="L4" s="1010"/>
      <c r="M4" s="1010"/>
      <c r="N4" s="1010"/>
      <c r="O4" s="1010"/>
      <c r="P4" s="1010"/>
      <c r="Q4" s="1010"/>
      <c r="R4" s="1010"/>
      <c r="S4" s="1010"/>
      <c r="T4" s="1010"/>
      <c r="U4" s="172"/>
      <c r="V4" s="172"/>
      <c r="W4" s="172"/>
      <c r="X4" s="172"/>
      <c r="Y4" s="172"/>
      <c r="Z4" s="172"/>
      <c r="AA4" s="172"/>
      <c r="AB4" s="172"/>
      <c r="AC4" s="172"/>
      <c r="AD4" s="172"/>
      <c r="AE4" s="172"/>
      <c r="AF4" s="172"/>
      <c r="AG4" s="172"/>
      <c r="AH4" s="172"/>
      <c r="AI4" s="172"/>
      <c r="AJ4" s="172"/>
      <c r="AK4" s="172"/>
      <c r="AL4" s="172"/>
      <c r="AM4" s="172"/>
      <c r="AN4" s="172"/>
      <c r="AO4" s="172"/>
    </row>
    <row r="5" spans="1:44" ht="29.25" customHeight="1">
      <c r="A5" s="173"/>
      <c r="B5" s="166"/>
      <c r="C5" s="166"/>
      <c r="D5" s="166"/>
      <c r="E5" s="166"/>
      <c r="F5" s="166"/>
      <c r="G5" s="166"/>
      <c r="H5" s="322"/>
      <c r="I5" s="430"/>
      <c r="J5" s="430"/>
      <c r="K5" s="430"/>
      <c r="L5" s="430"/>
      <c r="M5" s="430"/>
      <c r="N5" s="322"/>
      <c r="O5" s="430"/>
      <c r="P5" s="430"/>
      <c r="Q5" s="430"/>
      <c r="R5" s="430"/>
      <c r="S5" s="430"/>
      <c r="T5" s="166"/>
      <c r="U5" s="166"/>
      <c r="V5" s="167"/>
      <c r="W5" s="167"/>
      <c r="X5" s="166"/>
      <c r="Y5" s="167"/>
      <c r="Z5" s="167"/>
      <c r="AA5" s="166"/>
      <c r="AB5" s="167"/>
      <c r="AC5" s="167"/>
      <c r="AD5" s="166"/>
      <c r="AE5" s="167"/>
      <c r="AF5" s="167"/>
    </row>
    <row r="6" spans="1:44" ht="39" customHeight="1">
      <c r="A6" s="1011" t="s">
        <v>38</v>
      </c>
      <c r="B6" s="1012" t="s">
        <v>2</v>
      </c>
      <c r="C6" s="1013" t="s">
        <v>39</v>
      </c>
      <c r="D6" s="1013" t="s">
        <v>439</v>
      </c>
      <c r="E6" s="1013" t="s">
        <v>4</v>
      </c>
      <c r="F6" s="1013"/>
      <c r="G6" s="1016" t="s">
        <v>438</v>
      </c>
      <c r="H6" s="1017"/>
      <c r="I6" s="1017"/>
      <c r="J6" s="1017"/>
      <c r="K6" s="1017"/>
      <c r="L6" s="1017"/>
      <c r="M6" s="1017"/>
      <c r="N6" s="1017"/>
      <c r="O6" s="1017"/>
      <c r="P6" s="1017"/>
      <c r="Q6" s="1017"/>
      <c r="R6" s="1017"/>
      <c r="S6" s="1017"/>
      <c r="T6" s="1014" t="s">
        <v>40</v>
      </c>
      <c r="U6" s="1015" t="s">
        <v>41</v>
      </c>
      <c r="V6" s="1015"/>
      <c r="W6" s="1015"/>
      <c r="X6" s="1015"/>
      <c r="Y6" s="1015"/>
      <c r="Z6" s="1015"/>
      <c r="AA6" s="1015"/>
      <c r="AB6" s="1015"/>
      <c r="AC6" s="1015"/>
      <c r="AD6" s="1015"/>
      <c r="AE6" s="1015"/>
      <c r="AF6" s="1015"/>
      <c r="AG6" s="1015"/>
      <c r="AH6" s="1015"/>
      <c r="AI6" s="1015"/>
      <c r="AJ6" s="1015"/>
      <c r="AK6" s="1015"/>
      <c r="AL6" s="1015"/>
      <c r="AM6" s="1015"/>
      <c r="AN6" s="1015"/>
      <c r="AO6" s="1015"/>
    </row>
    <row r="7" spans="1:44" ht="34.5" customHeight="1">
      <c r="A7" s="1011"/>
      <c r="B7" s="1012"/>
      <c r="C7" s="1013"/>
      <c r="D7" s="1013"/>
      <c r="E7" s="1013" t="s">
        <v>8</v>
      </c>
      <c r="F7" s="1013" t="s">
        <v>10</v>
      </c>
      <c r="G7" s="1018" t="s">
        <v>453</v>
      </c>
      <c r="H7" s="1020" t="s">
        <v>476</v>
      </c>
      <c r="I7" s="1021"/>
      <c r="J7" s="1021"/>
      <c r="K7" s="1021"/>
      <c r="L7" s="1021"/>
      <c r="M7" s="1022"/>
      <c r="N7" s="1023" t="s">
        <v>477</v>
      </c>
      <c r="O7" s="1024"/>
      <c r="P7" s="1024"/>
      <c r="Q7" s="1024"/>
      <c r="R7" s="1024"/>
      <c r="S7" s="1025"/>
      <c r="T7" s="1014"/>
      <c r="U7" s="1006" t="s">
        <v>42</v>
      </c>
      <c r="V7" s="1006"/>
      <c r="W7" s="1006"/>
      <c r="X7" s="1006" t="s">
        <v>43</v>
      </c>
      <c r="Y7" s="1006"/>
      <c r="Z7" s="1006"/>
      <c r="AA7" s="1006" t="s">
        <v>44</v>
      </c>
      <c r="AB7" s="1006"/>
      <c r="AC7" s="1006"/>
      <c r="AD7" s="1006" t="s">
        <v>45</v>
      </c>
      <c r="AE7" s="1006"/>
      <c r="AF7" s="1006"/>
      <c r="AG7" s="1006" t="s">
        <v>46</v>
      </c>
      <c r="AH7" s="1006"/>
      <c r="AI7" s="1006"/>
      <c r="AJ7" s="1006" t="s">
        <v>47</v>
      </c>
      <c r="AK7" s="1006"/>
      <c r="AL7" s="1006"/>
      <c r="AM7" s="1006" t="s">
        <v>48</v>
      </c>
      <c r="AN7" s="1006"/>
      <c r="AO7" s="1006"/>
    </row>
    <row r="8" spans="1:44" ht="56.25">
      <c r="A8" s="1011"/>
      <c r="B8" s="1012"/>
      <c r="C8" s="1012"/>
      <c r="D8" s="1013"/>
      <c r="E8" s="1013"/>
      <c r="F8" s="1013"/>
      <c r="G8" s="1019"/>
      <c r="H8" s="311" t="s">
        <v>453</v>
      </c>
      <c r="I8" s="413" t="s">
        <v>473</v>
      </c>
      <c r="J8" s="414" t="s">
        <v>48</v>
      </c>
      <c r="K8" s="414" t="s">
        <v>42</v>
      </c>
      <c r="L8" s="414" t="s">
        <v>46</v>
      </c>
      <c r="M8" s="414" t="s">
        <v>45</v>
      </c>
      <c r="N8" s="311" t="s">
        <v>453</v>
      </c>
      <c r="O8" s="414" t="s">
        <v>43</v>
      </c>
      <c r="P8" s="414" t="s">
        <v>44</v>
      </c>
      <c r="Q8" s="414" t="s">
        <v>47</v>
      </c>
      <c r="R8" s="414" t="s">
        <v>474</v>
      </c>
      <c r="S8" s="414" t="s">
        <v>475</v>
      </c>
      <c r="T8" s="1014"/>
      <c r="U8" s="176" t="s">
        <v>49</v>
      </c>
      <c r="V8" s="177" t="s">
        <v>50</v>
      </c>
      <c r="W8" s="177" t="s">
        <v>51</v>
      </c>
      <c r="X8" s="176" t="s">
        <v>49</v>
      </c>
      <c r="Y8" s="177" t="s">
        <v>50</v>
      </c>
      <c r="Z8" s="177" t="s">
        <v>51</v>
      </c>
      <c r="AA8" s="176" t="s">
        <v>49</v>
      </c>
      <c r="AB8" s="177" t="s">
        <v>50</v>
      </c>
      <c r="AC8" s="177" t="s">
        <v>51</v>
      </c>
      <c r="AD8" s="176" t="s">
        <v>49</v>
      </c>
      <c r="AE8" s="177" t="s">
        <v>50</v>
      </c>
      <c r="AF8" s="177" t="s">
        <v>51</v>
      </c>
      <c r="AG8" s="176" t="s">
        <v>49</v>
      </c>
      <c r="AH8" s="177" t="s">
        <v>50</v>
      </c>
      <c r="AI8" s="177" t="s">
        <v>51</v>
      </c>
      <c r="AJ8" s="176" t="s">
        <v>49</v>
      </c>
      <c r="AK8" s="177" t="s">
        <v>50</v>
      </c>
      <c r="AL8" s="177" t="s">
        <v>51</v>
      </c>
      <c r="AM8" s="176" t="s">
        <v>49</v>
      </c>
      <c r="AN8" s="177" t="s">
        <v>50</v>
      </c>
      <c r="AO8" s="177" t="s">
        <v>51</v>
      </c>
    </row>
    <row r="9" spans="1:44" s="171" customFormat="1" ht="53.25" customHeight="1">
      <c r="A9" s="174" t="s">
        <v>11</v>
      </c>
      <c r="B9" s="315" t="s">
        <v>52</v>
      </c>
      <c r="C9" s="315" t="s">
        <v>53</v>
      </c>
      <c r="D9" s="315">
        <v>467.43355715152001</v>
      </c>
      <c r="E9" s="482">
        <v>495.16315500000007</v>
      </c>
      <c r="F9" s="175">
        <v>518.39371200280004</v>
      </c>
      <c r="G9" s="175">
        <v>539.44880026376006</v>
      </c>
      <c r="H9" s="314"/>
      <c r="I9" s="483"/>
      <c r="J9" s="483"/>
      <c r="K9" s="483"/>
      <c r="L9" s="483"/>
      <c r="M9" s="483"/>
      <c r="N9" s="314"/>
      <c r="O9" s="483"/>
      <c r="P9" s="483"/>
      <c r="Q9" s="483"/>
      <c r="R9" s="483"/>
      <c r="S9" s="483"/>
      <c r="T9" s="49"/>
      <c r="U9" s="484"/>
      <c r="V9" s="485"/>
      <c r="W9" s="485"/>
      <c r="X9" s="484"/>
      <c r="Y9" s="485"/>
      <c r="Z9" s="485"/>
      <c r="AA9" s="484"/>
      <c r="AB9" s="485"/>
      <c r="AC9" s="485"/>
      <c r="AD9" s="484"/>
      <c r="AE9" s="485"/>
      <c r="AF9" s="485"/>
      <c r="AG9" s="484"/>
      <c r="AH9" s="485"/>
      <c r="AI9" s="485"/>
      <c r="AJ9" s="486"/>
      <c r="AK9" s="487"/>
      <c r="AL9" s="487"/>
      <c r="AM9" s="486"/>
      <c r="AN9" s="487"/>
      <c r="AO9" s="306"/>
      <c r="AR9" s="488"/>
    </row>
    <row r="10" spans="1:44" ht="27" customHeight="1">
      <c r="A10" s="307">
        <v>1</v>
      </c>
      <c r="B10" s="305" t="s">
        <v>550</v>
      </c>
      <c r="C10" s="180" t="s">
        <v>54</v>
      </c>
      <c r="D10" s="180">
        <v>431.37045715151999</v>
      </c>
      <c r="E10" s="44">
        <v>459.1</v>
      </c>
      <c r="F10" s="180">
        <v>482.33061200280002</v>
      </c>
      <c r="G10" s="180">
        <v>503.79323516376002</v>
      </c>
      <c r="H10" s="314"/>
      <c r="I10" s="429"/>
      <c r="J10" s="429"/>
      <c r="K10" s="429"/>
      <c r="L10" s="429"/>
      <c r="M10" s="429"/>
      <c r="N10" s="314"/>
      <c r="O10" s="429"/>
      <c r="P10" s="429"/>
      <c r="Q10" s="429"/>
      <c r="R10" s="429"/>
      <c r="S10" s="429"/>
      <c r="T10" s="44"/>
      <c r="U10" s="181"/>
      <c r="V10" s="182"/>
      <c r="W10" s="182"/>
      <c r="X10" s="181"/>
      <c r="Y10" s="182"/>
      <c r="Z10" s="182"/>
      <c r="AA10" s="181"/>
      <c r="AB10" s="182"/>
      <c r="AC10" s="182"/>
      <c r="AD10" s="181"/>
      <c r="AE10" s="182"/>
      <c r="AF10" s="182"/>
      <c r="AG10" s="181"/>
      <c r="AH10" s="182"/>
      <c r="AI10" s="182"/>
      <c r="AJ10" s="183"/>
      <c r="AK10" s="184"/>
      <c r="AL10" s="184"/>
      <c r="AM10" s="183"/>
      <c r="AN10" s="184"/>
      <c r="AO10" s="185"/>
      <c r="AR10" s="268"/>
    </row>
    <row r="11" spans="1:44" s="303" customFormat="1" ht="27" hidden="1" customHeight="1">
      <c r="A11" s="307">
        <v>2</v>
      </c>
      <c r="B11" s="305" t="s">
        <v>551</v>
      </c>
      <c r="C11" s="296" t="s">
        <v>54</v>
      </c>
      <c r="D11" s="296">
        <v>286.07327959999998</v>
      </c>
      <c r="E11" s="297">
        <v>309.8</v>
      </c>
      <c r="F11" s="296">
        <v>332.73824196679999</v>
      </c>
      <c r="G11" s="296">
        <v>352.59136935920003</v>
      </c>
      <c r="H11" s="323"/>
      <c r="I11" s="431"/>
      <c r="J11" s="431"/>
      <c r="K11" s="431"/>
      <c r="L11" s="431"/>
      <c r="M11" s="431"/>
      <c r="N11" s="323"/>
      <c r="O11" s="431"/>
      <c r="P11" s="431"/>
      <c r="Q11" s="431"/>
      <c r="R11" s="431"/>
      <c r="S11" s="431"/>
      <c r="T11" s="298"/>
      <c r="U11" s="299"/>
      <c r="V11" s="300"/>
      <c r="W11" s="300"/>
      <c r="X11" s="299"/>
      <c r="Y11" s="300"/>
      <c r="Z11" s="300"/>
      <c r="AA11" s="299"/>
      <c r="AB11" s="300"/>
      <c r="AC11" s="300"/>
      <c r="AD11" s="299"/>
      <c r="AE11" s="300"/>
      <c r="AF11" s="300"/>
      <c r="AG11" s="299"/>
      <c r="AH11" s="300"/>
      <c r="AI11" s="300"/>
      <c r="AJ11" s="301"/>
      <c r="AK11" s="302"/>
      <c r="AL11" s="302"/>
      <c r="AM11" s="301"/>
      <c r="AN11" s="302"/>
      <c r="AO11" s="308"/>
      <c r="AP11" s="170"/>
      <c r="AR11" s="304"/>
    </row>
    <row r="12" spans="1:44" s="303" customFormat="1" ht="27" hidden="1" customHeight="1">
      <c r="A12" s="307">
        <v>3</v>
      </c>
      <c r="B12" s="305" t="s">
        <v>100</v>
      </c>
      <c r="C12" s="296" t="s">
        <v>54</v>
      </c>
      <c r="D12" s="296">
        <v>129.29717755152001</v>
      </c>
      <c r="E12" s="297">
        <v>133.4</v>
      </c>
      <c r="F12" s="296">
        <v>133.59237003600003</v>
      </c>
      <c r="G12" s="296">
        <v>135.20186580455999</v>
      </c>
      <c r="H12" s="323"/>
      <c r="I12" s="431"/>
      <c r="J12" s="431"/>
      <c r="K12" s="431"/>
      <c r="L12" s="431"/>
      <c r="M12" s="431"/>
      <c r="N12" s="323"/>
      <c r="O12" s="431"/>
      <c r="P12" s="431"/>
      <c r="Q12" s="431"/>
      <c r="R12" s="431"/>
      <c r="S12" s="431"/>
      <c r="T12" s="298"/>
      <c r="U12" s="299"/>
      <c r="V12" s="300"/>
      <c r="W12" s="300"/>
      <c r="X12" s="299"/>
      <c r="Y12" s="300"/>
      <c r="Z12" s="300"/>
      <c r="AA12" s="299"/>
      <c r="AB12" s="300"/>
      <c r="AC12" s="300"/>
      <c r="AD12" s="299"/>
      <c r="AE12" s="300"/>
      <c r="AF12" s="300"/>
      <c r="AG12" s="299"/>
      <c r="AH12" s="300"/>
      <c r="AI12" s="300"/>
      <c r="AJ12" s="301"/>
      <c r="AK12" s="302"/>
      <c r="AL12" s="302"/>
      <c r="AM12" s="301"/>
      <c r="AN12" s="302"/>
      <c r="AO12" s="308"/>
      <c r="AP12" s="170"/>
    </row>
    <row r="13" spans="1:44" s="303" customFormat="1" ht="27" hidden="1" customHeight="1">
      <c r="A13" s="307">
        <v>4</v>
      </c>
      <c r="B13" s="305" t="s">
        <v>552</v>
      </c>
      <c r="C13" s="296" t="s">
        <v>54</v>
      </c>
      <c r="D13" s="296">
        <v>16</v>
      </c>
      <c r="E13" s="297">
        <v>16</v>
      </c>
      <c r="F13" s="296">
        <v>16</v>
      </c>
      <c r="G13" s="296">
        <v>16</v>
      </c>
      <c r="H13" s="323"/>
      <c r="I13" s="431"/>
      <c r="J13" s="431"/>
      <c r="K13" s="431"/>
      <c r="L13" s="431"/>
      <c r="M13" s="431"/>
      <c r="N13" s="323"/>
      <c r="O13" s="431"/>
      <c r="P13" s="431"/>
      <c r="Q13" s="431"/>
      <c r="R13" s="431"/>
      <c r="S13" s="431"/>
      <c r="T13" s="298"/>
      <c r="U13" s="299"/>
      <c r="V13" s="300"/>
      <c r="W13" s="300"/>
      <c r="X13" s="299"/>
      <c r="Y13" s="300"/>
      <c r="Z13" s="300"/>
      <c r="AA13" s="299"/>
      <c r="AB13" s="300"/>
      <c r="AC13" s="300"/>
      <c r="AD13" s="299"/>
      <c r="AE13" s="300"/>
      <c r="AF13" s="300"/>
      <c r="AG13" s="299"/>
      <c r="AH13" s="300"/>
      <c r="AI13" s="300"/>
      <c r="AJ13" s="301"/>
      <c r="AK13" s="302"/>
      <c r="AL13" s="302"/>
      <c r="AM13" s="301"/>
      <c r="AN13" s="302"/>
      <c r="AO13" s="308"/>
      <c r="AP13" s="170"/>
    </row>
    <row r="14" spans="1:44" ht="27" customHeight="1">
      <c r="A14" s="307">
        <v>2</v>
      </c>
      <c r="B14" s="305" t="s">
        <v>549</v>
      </c>
      <c r="C14" s="180" t="s">
        <v>54</v>
      </c>
      <c r="D14" s="180">
        <v>8.1</v>
      </c>
      <c r="E14" s="44">
        <v>8.1</v>
      </c>
      <c r="F14" s="180">
        <v>8.1</v>
      </c>
      <c r="G14" s="180">
        <v>8.1</v>
      </c>
      <c r="H14" s="314"/>
      <c r="I14" s="429"/>
      <c r="J14" s="429"/>
      <c r="K14" s="429"/>
      <c r="L14" s="429"/>
      <c r="M14" s="429"/>
      <c r="N14" s="314"/>
      <c r="O14" s="429"/>
      <c r="P14" s="429"/>
      <c r="Q14" s="429"/>
      <c r="R14" s="429"/>
      <c r="S14" s="429"/>
      <c r="T14" s="197"/>
      <c r="U14" s="181"/>
      <c r="V14" s="182"/>
      <c r="W14" s="182"/>
      <c r="X14" s="181"/>
      <c r="Y14" s="182"/>
      <c r="Z14" s="182"/>
      <c r="AA14" s="181"/>
      <c r="AB14" s="182"/>
      <c r="AC14" s="182"/>
      <c r="AD14" s="181"/>
      <c r="AE14" s="182"/>
      <c r="AF14" s="182"/>
      <c r="AG14" s="181"/>
      <c r="AH14" s="182"/>
      <c r="AI14" s="182"/>
      <c r="AJ14" s="183"/>
      <c r="AK14" s="184"/>
      <c r="AL14" s="184"/>
      <c r="AM14" s="183"/>
      <c r="AN14" s="184"/>
      <c r="AO14" s="185"/>
    </row>
    <row r="15" spans="1:44" ht="27" customHeight="1">
      <c r="A15" s="307">
        <v>3</v>
      </c>
      <c r="B15" s="305" t="s">
        <v>548</v>
      </c>
      <c r="C15" s="180" t="s">
        <v>54</v>
      </c>
      <c r="D15" s="180">
        <v>27.963099999999997</v>
      </c>
      <c r="E15" s="44">
        <v>27.963155</v>
      </c>
      <c r="F15" s="180">
        <v>27.963099999999997</v>
      </c>
      <c r="G15" s="180">
        <v>27.555565099999999</v>
      </c>
      <c r="H15" s="314"/>
      <c r="I15" s="429"/>
      <c r="J15" s="429"/>
      <c r="K15" s="429"/>
      <c r="L15" s="429"/>
      <c r="M15" s="429"/>
      <c r="N15" s="314"/>
      <c r="O15" s="429"/>
      <c r="P15" s="429"/>
      <c r="Q15" s="429"/>
      <c r="R15" s="429"/>
      <c r="S15" s="429"/>
      <c r="T15" s="44"/>
      <c r="U15" s="181"/>
      <c r="V15" s="182"/>
      <c r="W15" s="182"/>
      <c r="X15" s="181"/>
      <c r="Y15" s="182"/>
      <c r="Z15" s="182"/>
      <c r="AA15" s="181"/>
      <c r="AB15" s="182"/>
      <c r="AC15" s="182"/>
      <c r="AD15" s="181"/>
      <c r="AE15" s="182"/>
      <c r="AF15" s="182"/>
      <c r="AG15" s="181"/>
      <c r="AH15" s="182"/>
      <c r="AI15" s="182"/>
      <c r="AJ15" s="183"/>
      <c r="AK15" s="184"/>
      <c r="AL15" s="184"/>
      <c r="AM15" s="183"/>
      <c r="AN15" s="184"/>
      <c r="AO15" s="185"/>
    </row>
    <row r="16" spans="1:44" s="171" customFormat="1" ht="41.25" customHeight="1">
      <c r="A16" s="174" t="s">
        <v>19</v>
      </c>
      <c r="B16" s="175" t="s">
        <v>55</v>
      </c>
      <c r="C16" s="175"/>
      <c r="D16" s="175"/>
      <c r="E16" s="482"/>
      <c r="F16" s="482"/>
      <c r="G16" s="482"/>
      <c r="H16" s="324"/>
      <c r="I16" s="489"/>
      <c r="J16" s="489"/>
      <c r="K16" s="489"/>
      <c r="L16" s="489"/>
      <c r="M16" s="489"/>
      <c r="N16" s="324"/>
      <c r="O16" s="489"/>
      <c r="P16" s="489"/>
      <c r="Q16" s="489"/>
      <c r="R16" s="489"/>
      <c r="S16" s="489"/>
      <c r="T16" s="482"/>
      <c r="U16" s="484"/>
      <c r="V16" s="485"/>
      <c r="W16" s="485"/>
      <c r="X16" s="484"/>
      <c r="Y16" s="485"/>
      <c r="Z16" s="485"/>
      <c r="AA16" s="484"/>
      <c r="AB16" s="485"/>
      <c r="AC16" s="485"/>
      <c r="AD16" s="484"/>
      <c r="AE16" s="485"/>
      <c r="AF16" s="485"/>
      <c r="AG16" s="484"/>
      <c r="AH16" s="485"/>
      <c r="AI16" s="485"/>
      <c r="AJ16" s="486"/>
      <c r="AK16" s="487"/>
      <c r="AL16" s="487"/>
      <c r="AM16" s="486"/>
      <c r="AN16" s="487"/>
      <c r="AO16" s="306"/>
    </row>
    <row r="17" spans="1:41" ht="49.5" customHeight="1">
      <c r="A17" s="307">
        <v>1</v>
      </c>
      <c r="B17" s="449" t="s">
        <v>547</v>
      </c>
      <c r="C17" s="317" t="s">
        <v>56</v>
      </c>
      <c r="D17" s="317">
        <v>2713.23</v>
      </c>
      <c r="E17" s="317">
        <v>2699.2170000000001</v>
      </c>
      <c r="F17" s="317">
        <v>2699.2</v>
      </c>
      <c r="G17" s="317">
        <v>2697.51</v>
      </c>
      <c r="H17" s="324">
        <f>+I17+J17+K17+L17+M17</f>
        <v>2420.6100000000006</v>
      </c>
      <c r="I17" s="433">
        <f>+I31+I41+I56+I60+I64+I67+I70-I61+I73+I76+I79+I83+I85+I92+I96</f>
        <v>790.7</v>
      </c>
      <c r="J17" s="433">
        <f>+J31+J41+J56+J60+J64+J67+J70-J61+J73+J76+J79+J83+J85+J92+J96</f>
        <v>1390.1000000000001</v>
      </c>
      <c r="K17" s="433">
        <f>+K31+K41+K56+K60+K64+K67+K70-K61+K73+K76+K79+K83+K85+K92+K96</f>
        <v>82.8</v>
      </c>
      <c r="L17" s="433">
        <f>+L31+L41+L56+L60+L64+L67+L70-L61+L73+L76+L79+L83+L85+L92+L96</f>
        <v>42.9</v>
      </c>
      <c r="M17" s="433">
        <f>+M31+M41+M56+M60+M64+M67+M70-M61+M73+M76+M79+M83+M85+M92+M96</f>
        <v>114.11</v>
      </c>
      <c r="N17" s="324">
        <f>O17+P17+Q17+R17+S17</f>
        <v>3009.5</v>
      </c>
      <c r="O17" s="433">
        <f>+O31+O41+O56+O60+O64+O67+O70-O61+O73+O76+O79+O83+O85+O92+O96</f>
        <v>157</v>
      </c>
      <c r="P17" s="433">
        <f>+P31+P41+P56+P60+P64+P67+P70-P61+P73+P76+P79+P83+P85+P92+P96</f>
        <v>149.69999999999999</v>
      </c>
      <c r="Q17" s="433">
        <f>+Q31+Q41+Q56+Q60+Q64+Q67+Q70-Q61+Q73+Q76+Q79+Q83+Q85+Q92+Q96</f>
        <v>793.8</v>
      </c>
      <c r="R17" s="433">
        <f>+R31+R41+R56+R60+R64+R67+R70-R61+R73+R76+R79+R83+R85+R92+R96</f>
        <v>819</v>
      </c>
      <c r="S17" s="433">
        <f>+S31+S41+S56+S60+S64+S67+S70-S61+S73+S76+S79+S83+S85+S92+S96</f>
        <v>1090</v>
      </c>
      <c r="T17" s="318"/>
      <c r="U17" s="187">
        <v>82.8</v>
      </c>
      <c r="V17" s="187">
        <v>82.8</v>
      </c>
      <c r="W17" s="187">
        <v>82.8</v>
      </c>
      <c r="X17" s="187">
        <v>157</v>
      </c>
      <c r="Y17" s="187">
        <v>157</v>
      </c>
      <c r="Z17" s="187">
        <v>157</v>
      </c>
      <c r="AA17" s="187">
        <v>149.69999999999999</v>
      </c>
      <c r="AB17" s="187">
        <v>149.69999999999999</v>
      </c>
      <c r="AC17" s="187">
        <v>149.69999999999999</v>
      </c>
      <c r="AD17" s="187">
        <v>118.4</v>
      </c>
      <c r="AE17" s="187">
        <v>118.37</v>
      </c>
      <c r="AF17" s="187">
        <v>114.11</v>
      </c>
      <c r="AG17" s="187">
        <v>42.9</v>
      </c>
      <c r="AH17" s="187">
        <v>42.9</v>
      </c>
      <c r="AI17" s="187">
        <v>42.9</v>
      </c>
      <c r="AJ17" s="187">
        <v>793.8</v>
      </c>
      <c r="AK17" s="187">
        <v>793.8</v>
      </c>
      <c r="AL17" s="187">
        <v>793.8</v>
      </c>
      <c r="AM17" s="187">
        <v>1324.6</v>
      </c>
      <c r="AN17" s="187">
        <v>1354.6000000000001</v>
      </c>
      <c r="AO17" s="187">
        <v>1357.2</v>
      </c>
    </row>
    <row r="18" spans="1:41" ht="60.75" customHeight="1">
      <c r="A18" s="307">
        <v>2</v>
      </c>
      <c r="B18" s="449" t="s">
        <v>546</v>
      </c>
      <c r="C18" s="450" t="s">
        <v>57</v>
      </c>
      <c r="D18" s="450">
        <v>115.74263132871152</v>
      </c>
      <c r="E18" s="318">
        <v>125.13375360335976</v>
      </c>
      <c r="F18" s="317">
        <v>128.46038362280439</v>
      </c>
      <c r="G18" s="317">
        <v>135.59146191680756</v>
      </c>
      <c r="H18" s="314"/>
      <c r="I18" s="429"/>
      <c r="J18" s="19"/>
      <c r="K18" s="433"/>
      <c r="L18" s="433"/>
      <c r="M18" s="433"/>
      <c r="N18" s="314"/>
      <c r="O18" s="433"/>
      <c r="P18" s="433"/>
      <c r="Q18" s="433"/>
      <c r="R18" s="429"/>
      <c r="S18" s="429"/>
      <c r="T18" s="318"/>
      <c r="U18" s="451"/>
      <c r="V18" s="452"/>
      <c r="W18" s="452"/>
      <c r="X18" s="451"/>
      <c r="Y18" s="452"/>
      <c r="Z18" s="452"/>
      <c r="AA18" s="451"/>
      <c r="AB18" s="452"/>
      <c r="AC18" s="452"/>
      <c r="AD18" s="451"/>
      <c r="AE18" s="452"/>
      <c r="AF18" s="452"/>
      <c r="AG18" s="451"/>
      <c r="AH18" s="452"/>
      <c r="AI18" s="452"/>
      <c r="AJ18" s="451"/>
      <c r="AK18" s="452"/>
      <c r="AL18" s="452"/>
      <c r="AM18" s="188"/>
      <c r="AN18" s="452"/>
      <c r="AO18" s="185"/>
    </row>
    <row r="19" spans="1:41" ht="62.25" customHeight="1">
      <c r="A19" s="307">
        <v>3</v>
      </c>
      <c r="B19" s="449" t="s">
        <v>545</v>
      </c>
      <c r="C19" s="450" t="s">
        <v>57</v>
      </c>
      <c r="D19" s="450">
        <v>226</v>
      </c>
      <c r="E19" s="317">
        <v>226</v>
      </c>
      <c r="F19" s="317">
        <v>226</v>
      </c>
      <c r="G19" s="317">
        <v>226</v>
      </c>
      <c r="H19" s="314"/>
      <c r="I19" s="429"/>
      <c r="J19" s="433"/>
      <c r="K19" s="433"/>
      <c r="L19" s="433"/>
      <c r="M19" s="433"/>
      <c r="N19" s="314"/>
      <c r="O19" s="433"/>
      <c r="P19" s="433"/>
      <c r="Q19" s="433"/>
      <c r="R19" s="429"/>
      <c r="S19" s="429"/>
      <c r="T19" s="318"/>
      <c r="U19" s="451"/>
      <c r="V19" s="452"/>
      <c r="W19" s="452"/>
      <c r="X19" s="451"/>
      <c r="Y19" s="452"/>
      <c r="Z19" s="452"/>
      <c r="AA19" s="451"/>
      <c r="AB19" s="452"/>
      <c r="AC19" s="452"/>
      <c r="AD19" s="451"/>
      <c r="AE19" s="452"/>
      <c r="AF19" s="452"/>
      <c r="AG19" s="451"/>
      <c r="AH19" s="452"/>
      <c r="AI19" s="452"/>
      <c r="AJ19" s="451"/>
      <c r="AK19" s="452"/>
      <c r="AL19" s="452"/>
      <c r="AM19" s="188"/>
      <c r="AN19" s="452"/>
      <c r="AO19" s="185"/>
    </row>
    <row r="20" spans="1:41" ht="36.75" customHeight="1">
      <c r="A20" s="307">
        <v>4</v>
      </c>
      <c r="B20" s="449" t="s">
        <v>544</v>
      </c>
      <c r="C20" s="317" t="s">
        <v>56</v>
      </c>
      <c r="D20" s="317">
        <v>3492.53</v>
      </c>
      <c r="E20" s="318">
        <v>3528.5169999999998</v>
      </c>
      <c r="F20" s="317">
        <v>3534.1</v>
      </c>
      <c r="G20" s="317">
        <v>3537.5699999999997</v>
      </c>
      <c r="H20" s="324">
        <f>+I20+J20+K20+L20+M20</f>
        <v>2916.6900000000005</v>
      </c>
      <c r="I20" s="433">
        <f>I27+I65</f>
        <v>790.7</v>
      </c>
      <c r="J20" s="433">
        <f>J27+J65</f>
        <v>1747.15</v>
      </c>
      <c r="K20" s="433">
        <f t="shared" ref="K20:M20" si="0">K27+K65</f>
        <v>105.3</v>
      </c>
      <c r="L20" s="433">
        <f t="shared" si="0"/>
        <v>73.7</v>
      </c>
      <c r="M20" s="433">
        <f t="shared" si="0"/>
        <v>199.84</v>
      </c>
      <c r="N20" s="324">
        <f t="shared" ref="N20:N22" si="1">O20+P20+Q20+R20+S20</f>
        <v>4071.6000000000004</v>
      </c>
      <c r="O20" s="433">
        <f t="shared" ref="O20:S20" si="2">O27+O65</f>
        <v>189</v>
      </c>
      <c r="P20" s="433">
        <f t="shared" si="2"/>
        <v>240.3</v>
      </c>
      <c r="Q20" s="433">
        <f t="shared" si="2"/>
        <v>1263.3000000000002</v>
      </c>
      <c r="R20" s="433">
        <f t="shared" si="2"/>
        <v>919</v>
      </c>
      <c r="S20" s="433">
        <f t="shared" si="2"/>
        <v>1460</v>
      </c>
      <c r="T20" s="318"/>
      <c r="U20" s="189">
        <v>105.3</v>
      </c>
      <c r="V20" s="189">
        <v>105.3</v>
      </c>
      <c r="W20" s="187">
        <v>105.3</v>
      </c>
      <c r="X20" s="189">
        <v>185.03</v>
      </c>
      <c r="Y20" s="187">
        <v>185.03</v>
      </c>
      <c r="Z20" s="189">
        <v>185.03</v>
      </c>
      <c r="AA20" s="189">
        <v>220.7</v>
      </c>
      <c r="AB20" s="189">
        <v>220.7</v>
      </c>
      <c r="AC20" s="189">
        <v>220.7</v>
      </c>
      <c r="AD20" s="189">
        <v>194.4</v>
      </c>
      <c r="AE20" s="189">
        <v>194.37</v>
      </c>
      <c r="AF20" s="189">
        <v>191.24</v>
      </c>
      <c r="AG20" s="189">
        <v>69.900000000000006</v>
      </c>
      <c r="AH20" s="189">
        <v>69.900000000000006</v>
      </c>
      <c r="AI20" s="189">
        <v>69.900000000000006</v>
      </c>
      <c r="AJ20" s="189">
        <v>1118.8</v>
      </c>
      <c r="AK20" s="189">
        <v>1124.2</v>
      </c>
      <c r="AL20" s="189">
        <v>1124.2</v>
      </c>
      <c r="AM20" s="189">
        <v>1634.9</v>
      </c>
      <c r="AN20" s="189">
        <v>1634.6</v>
      </c>
      <c r="AO20" s="189">
        <v>1641.1999999999998</v>
      </c>
    </row>
    <row r="21" spans="1:41" ht="36.75" hidden="1" customHeight="1">
      <c r="A21" s="307"/>
      <c r="B21" s="449"/>
      <c r="C21" s="317"/>
      <c r="D21" s="317"/>
      <c r="E21" s="318"/>
      <c r="F21" s="317"/>
      <c r="G21" s="317"/>
      <c r="H21" s="324"/>
      <c r="I21" s="433"/>
      <c r="J21" s="19"/>
      <c r="K21" s="433"/>
      <c r="L21" s="433"/>
      <c r="M21" s="433"/>
      <c r="N21" s="324"/>
      <c r="O21" s="433"/>
      <c r="P21" s="433"/>
      <c r="Q21" s="433"/>
      <c r="R21" s="433"/>
      <c r="S21" s="433"/>
      <c r="T21" s="318"/>
      <c r="U21" s="189"/>
      <c r="V21" s="189"/>
      <c r="W21" s="187"/>
      <c r="X21" s="189"/>
      <c r="Y21" s="187"/>
      <c r="Z21" s="189"/>
      <c r="AA21" s="189"/>
      <c r="AB21" s="189"/>
      <c r="AC21" s="189"/>
      <c r="AD21" s="189"/>
      <c r="AE21" s="189"/>
      <c r="AF21" s="189"/>
      <c r="AG21" s="189"/>
      <c r="AH21" s="189"/>
      <c r="AI21" s="189"/>
      <c r="AJ21" s="189"/>
      <c r="AK21" s="189"/>
      <c r="AL21" s="189"/>
      <c r="AM21" s="189"/>
      <c r="AN21" s="189"/>
      <c r="AO21" s="189"/>
    </row>
    <row r="22" spans="1:41" ht="36" customHeight="1">
      <c r="A22" s="307">
        <v>5</v>
      </c>
      <c r="B22" s="449" t="s">
        <v>543</v>
      </c>
      <c r="C22" s="317" t="s">
        <v>56</v>
      </c>
      <c r="D22" s="317">
        <v>779.3</v>
      </c>
      <c r="E22" s="318">
        <v>829.3</v>
      </c>
      <c r="F22" s="317">
        <v>834.9</v>
      </c>
      <c r="G22" s="317">
        <v>836.03</v>
      </c>
      <c r="H22" s="324">
        <f t="shared" ref="H22" si="3">+I22+J22+K22+L22+M22</f>
        <v>406.63</v>
      </c>
      <c r="I22" s="433">
        <f>I42+I43+I57+I61</f>
        <v>0</v>
      </c>
      <c r="J22" s="433">
        <f>J42+J43+J57+J61</f>
        <v>280</v>
      </c>
      <c r="K22" s="433">
        <f t="shared" ref="K22:M22" si="4">K42+K43+K57+K61</f>
        <v>22.5</v>
      </c>
      <c r="L22" s="433">
        <f t="shared" si="4"/>
        <v>27</v>
      </c>
      <c r="M22" s="433">
        <f t="shared" si="4"/>
        <v>77.13</v>
      </c>
      <c r="N22" s="324">
        <f t="shared" si="1"/>
        <v>919.4</v>
      </c>
      <c r="O22" s="433">
        <f t="shared" ref="O22:S22" si="5">O42+O43+O57+O61</f>
        <v>28</v>
      </c>
      <c r="P22" s="433">
        <f t="shared" si="5"/>
        <v>71</v>
      </c>
      <c r="Q22" s="433">
        <f t="shared" si="5"/>
        <v>330.4</v>
      </c>
      <c r="R22" s="433">
        <f t="shared" si="5"/>
        <v>80</v>
      </c>
      <c r="S22" s="433">
        <f t="shared" si="5"/>
        <v>410</v>
      </c>
      <c r="T22" s="318"/>
      <c r="U22" s="189">
        <v>22.5</v>
      </c>
      <c r="V22" s="187">
        <v>22.5</v>
      </c>
      <c r="W22" s="187">
        <v>22.5</v>
      </c>
      <c r="X22" s="189">
        <v>28</v>
      </c>
      <c r="Y22" s="187">
        <v>28</v>
      </c>
      <c r="Z22" s="189">
        <v>28</v>
      </c>
      <c r="AA22" s="189">
        <v>71</v>
      </c>
      <c r="AB22" s="189">
        <v>71</v>
      </c>
      <c r="AC22" s="189">
        <v>71</v>
      </c>
      <c r="AD22" s="189">
        <v>76</v>
      </c>
      <c r="AE22" s="189">
        <v>76</v>
      </c>
      <c r="AF22" s="189">
        <v>77.13</v>
      </c>
      <c r="AG22" s="189">
        <v>27</v>
      </c>
      <c r="AH22" s="189">
        <v>27</v>
      </c>
      <c r="AI22" s="189">
        <v>27</v>
      </c>
      <c r="AJ22" s="189">
        <v>324.5</v>
      </c>
      <c r="AK22" s="189">
        <v>330.4</v>
      </c>
      <c r="AL22" s="189">
        <v>330.4</v>
      </c>
      <c r="AM22" s="189">
        <v>280.3</v>
      </c>
      <c r="AN22" s="189">
        <v>280</v>
      </c>
      <c r="AO22" s="189">
        <v>280</v>
      </c>
    </row>
    <row r="23" spans="1:41" s="168" customFormat="1" ht="33.75" hidden="1" customHeight="1">
      <c r="A23" s="440" t="s">
        <v>32</v>
      </c>
      <c r="B23" s="317" t="s">
        <v>58</v>
      </c>
      <c r="C23" s="317"/>
      <c r="D23" s="317"/>
      <c r="E23" s="317"/>
      <c r="F23" s="327">
        <v>8434.7000000000007</v>
      </c>
      <c r="G23" s="327">
        <f>F24/F23%</f>
        <v>100.66610549278572</v>
      </c>
      <c r="H23" s="328"/>
      <c r="I23" s="434"/>
      <c r="J23" s="433"/>
      <c r="K23" s="433"/>
      <c r="L23" s="433"/>
      <c r="M23" s="433"/>
      <c r="N23" s="328"/>
      <c r="O23" s="433"/>
      <c r="P23" s="433"/>
      <c r="Q23" s="433"/>
      <c r="R23" s="434"/>
      <c r="S23" s="434"/>
      <c r="T23" s="318"/>
      <c r="U23" s="183"/>
      <c r="V23" s="184"/>
      <c r="W23" s="184"/>
      <c r="X23" s="183"/>
      <c r="Y23" s="184"/>
      <c r="Z23" s="184"/>
      <c r="AA23" s="183"/>
      <c r="AB23" s="184"/>
      <c r="AC23" s="184"/>
      <c r="AD23" s="183"/>
      <c r="AE23" s="184"/>
      <c r="AF23" s="184"/>
      <c r="AG23" s="183"/>
      <c r="AH23" s="184"/>
      <c r="AI23" s="184"/>
      <c r="AJ23" s="183"/>
      <c r="AK23" s="184"/>
      <c r="AL23" s="184"/>
      <c r="AM23" s="188"/>
      <c r="AN23" s="184"/>
      <c r="AO23" s="185"/>
    </row>
    <row r="24" spans="1:41" ht="39" hidden="1" customHeight="1">
      <c r="A24" s="307">
        <v>6</v>
      </c>
      <c r="B24" s="305" t="s">
        <v>553</v>
      </c>
      <c r="C24" s="317" t="s">
        <v>59</v>
      </c>
      <c r="D24" s="317">
        <v>8007.0575999999992</v>
      </c>
      <c r="E24" s="318">
        <v>8416.1187099999988</v>
      </c>
      <c r="F24" s="318">
        <v>8490.8839999999982</v>
      </c>
      <c r="G24" s="318">
        <v>8382.7315999999992</v>
      </c>
      <c r="H24" s="324">
        <f>+I24+J24+K24+L24+M24</f>
        <v>6771.1266000000005</v>
      </c>
      <c r="I24" s="432">
        <v>1882.9</v>
      </c>
      <c r="J24" s="433">
        <f>+AO24</f>
        <v>4062.989</v>
      </c>
      <c r="K24" s="433">
        <f>+W24</f>
        <v>215.2</v>
      </c>
      <c r="L24" s="433">
        <f>+AI24</f>
        <v>104.79999999999998</v>
      </c>
      <c r="M24" s="433">
        <f>+AF24</f>
        <v>505.23760000000004</v>
      </c>
      <c r="N24" s="324">
        <f>O24+P24+Q24+R24+S24</f>
        <v>10123.505000000001</v>
      </c>
      <c r="O24" s="433">
        <f>+Z24</f>
        <v>144.19999999999999</v>
      </c>
      <c r="P24" s="433">
        <f>+AC24</f>
        <v>581</v>
      </c>
      <c r="Q24" s="433">
        <f>+AL24</f>
        <v>2769.3050000000003</v>
      </c>
      <c r="R24" s="432">
        <v>2230</v>
      </c>
      <c r="S24" s="432">
        <v>4399</v>
      </c>
      <c r="T24" s="320"/>
      <c r="U24" s="189">
        <v>215.2</v>
      </c>
      <c r="V24" s="187">
        <v>215.2</v>
      </c>
      <c r="W24" s="187">
        <v>215.2</v>
      </c>
      <c r="X24" s="189">
        <v>144.19999999999999</v>
      </c>
      <c r="Y24" s="187">
        <v>144.19999999999999</v>
      </c>
      <c r="Z24" s="189">
        <v>144.19999999999999</v>
      </c>
      <c r="AA24" s="189">
        <v>581</v>
      </c>
      <c r="AB24" s="189">
        <v>581</v>
      </c>
      <c r="AC24" s="189">
        <v>581</v>
      </c>
      <c r="AD24" s="189">
        <v>522.70000000000005</v>
      </c>
      <c r="AE24" s="189">
        <v>522.56799999999998</v>
      </c>
      <c r="AF24" s="189">
        <v>505.23760000000004</v>
      </c>
      <c r="AG24" s="189">
        <v>104.79999999999998</v>
      </c>
      <c r="AH24" s="189">
        <v>104.79999999999998</v>
      </c>
      <c r="AI24" s="189">
        <v>104.79999999999998</v>
      </c>
      <c r="AJ24" s="189">
        <v>2699.6</v>
      </c>
      <c r="AK24" s="189">
        <v>2769.3050000000003</v>
      </c>
      <c r="AL24" s="189">
        <v>2769.3050000000003</v>
      </c>
      <c r="AM24" s="189">
        <v>4148.6000000000004</v>
      </c>
      <c r="AN24" s="189">
        <v>4153.8109999999997</v>
      </c>
      <c r="AO24" s="189">
        <v>4062.989</v>
      </c>
    </row>
    <row r="25" spans="1:41" ht="39" hidden="1" customHeight="1">
      <c r="A25" s="307">
        <v>7</v>
      </c>
      <c r="B25" s="305" t="s">
        <v>60</v>
      </c>
      <c r="C25" s="317" t="s">
        <v>59</v>
      </c>
      <c r="D25" s="317">
        <v>2704.0055999999995</v>
      </c>
      <c r="E25" s="320">
        <v>2690.1087099999995</v>
      </c>
      <c r="F25" s="318">
        <v>2739.4939999999997</v>
      </c>
      <c r="G25" s="318">
        <v>2735.7615999999998</v>
      </c>
      <c r="H25" s="324">
        <f t="shared" ref="H25:H27" si="6">+I25+J25+K25+L25+M25</f>
        <v>2355.6366000000003</v>
      </c>
      <c r="I25" s="432">
        <v>702.9</v>
      </c>
      <c r="J25" s="433">
        <f>+AO25</f>
        <v>1460.739</v>
      </c>
      <c r="K25" s="433">
        <f>+W25</f>
        <v>36.260000000000005</v>
      </c>
      <c r="L25" s="433">
        <f>+AI25</f>
        <v>19.600000000000001</v>
      </c>
      <c r="M25" s="433">
        <f>+AF25</f>
        <v>136.13759999999999</v>
      </c>
      <c r="N25" s="324">
        <f t="shared" ref="N25:N27" si="7">O25+P25+Q25+R25+S25</f>
        <v>5985.0249999999996</v>
      </c>
      <c r="O25" s="433">
        <f>+Z25</f>
        <v>0</v>
      </c>
      <c r="P25" s="433">
        <f>+AC25</f>
        <v>239.7</v>
      </c>
      <c r="Q25" s="433">
        <f>+AL25</f>
        <v>843.32500000000005</v>
      </c>
      <c r="R25" s="432">
        <v>1335</v>
      </c>
      <c r="S25" s="432">
        <v>3567</v>
      </c>
      <c r="T25" s="318"/>
      <c r="U25" s="189">
        <v>36.260000000000005</v>
      </c>
      <c r="V25" s="187">
        <v>36.260000000000005</v>
      </c>
      <c r="W25" s="187">
        <v>36.260000000000005</v>
      </c>
      <c r="X25" s="189">
        <v>0</v>
      </c>
      <c r="Y25" s="187">
        <v>0</v>
      </c>
      <c r="Z25" s="189">
        <v>0</v>
      </c>
      <c r="AA25" s="189">
        <v>239.7</v>
      </c>
      <c r="AB25" s="189">
        <v>239.7</v>
      </c>
      <c r="AC25" s="189">
        <v>239.7</v>
      </c>
      <c r="AD25" s="189">
        <v>153.55619999999999</v>
      </c>
      <c r="AE25" s="189">
        <v>153.46800000000002</v>
      </c>
      <c r="AF25" s="189">
        <v>136.13759999999999</v>
      </c>
      <c r="AG25" s="189">
        <v>19.600000000000001</v>
      </c>
      <c r="AH25" s="189">
        <v>19.600000000000001</v>
      </c>
      <c r="AI25" s="189">
        <v>19.600000000000001</v>
      </c>
      <c r="AJ25" s="189">
        <v>799</v>
      </c>
      <c r="AK25" s="189">
        <v>843.32500000000005</v>
      </c>
      <c r="AL25" s="189">
        <v>843.32500000000005</v>
      </c>
      <c r="AM25" s="189">
        <v>1441.9</v>
      </c>
      <c r="AN25" s="189">
        <v>1447.1409999999998</v>
      </c>
      <c r="AO25" s="189">
        <v>1460.739</v>
      </c>
    </row>
    <row r="26" spans="1:41" ht="39" hidden="1" customHeight="1">
      <c r="A26" s="440"/>
      <c r="B26" s="449" t="s">
        <v>61</v>
      </c>
      <c r="C26" s="317" t="s">
        <v>22</v>
      </c>
      <c r="D26" s="317">
        <v>2704.0055999999995</v>
      </c>
      <c r="E26" s="318">
        <v>31.963768605160272</v>
      </c>
      <c r="F26" s="318">
        <v>32.263943306727548</v>
      </c>
      <c r="G26" s="318">
        <v>32.635681667298044</v>
      </c>
      <c r="H26" s="324">
        <f t="shared" si="6"/>
        <v>0</v>
      </c>
      <c r="I26" s="432"/>
      <c r="J26" s="433"/>
      <c r="K26" s="433"/>
      <c r="L26" s="433"/>
      <c r="M26" s="433"/>
      <c r="N26" s="324">
        <f t="shared" si="7"/>
        <v>0</v>
      </c>
      <c r="O26" s="433"/>
      <c r="P26" s="433"/>
      <c r="Q26" s="433"/>
      <c r="R26" s="432"/>
      <c r="S26" s="432"/>
      <c r="T26" s="318"/>
      <c r="U26" s="181"/>
      <c r="V26" s="182"/>
      <c r="W26" s="182"/>
      <c r="X26" s="183"/>
      <c r="Y26" s="184"/>
      <c r="Z26" s="184"/>
      <c r="AA26" s="183"/>
      <c r="AB26" s="184"/>
      <c r="AC26" s="184"/>
      <c r="AD26" s="183"/>
      <c r="AE26" s="184"/>
      <c r="AF26" s="184"/>
      <c r="AG26" s="183"/>
      <c r="AH26" s="184"/>
      <c r="AI26" s="184"/>
      <c r="AJ26" s="183"/>
      <c r="AK26" s="184"/>
      <c r="AL26" s="184"/>
      <c r="AM26" s="188"/>
      <c r="AN26" s="184"/>
      <c r="AO26" s="185"/>
    </row>
    <row r="27" spans="1:41" s="168" customFormat="1" ht="30" customHeight="1">
      <c r="A27" s="307">
        <v>7</v>
      </c>
      <c r="B27" s="305" t="s">
        <v>62</v>
      </c>
      <c r="C27" s="317" t="s">
        <v>56</v>
      </c>
      <c r="D27" s="317">
        <v>2104.7800000000002</v>
      </c>
      <c r="E27" s="318">
        <v>2139.2670000000003</v>
      </c>
      <c r="F27" s="327">
        <v>2145.8200000000002</v>
      </c>
      <c r="G27" s="327">
        <v>2118.29</v>
      </c>
      <c r="H27" s="324">
        <f t="shared" si="6"/>
        <v>1654.9399999999998</v>
      </c>
      <c r="I27" s="433">
        <f>I29+I64+I53</f>
        <v>462</v>
      </c>
      <c r="J27" s="433">
        <f>J29+J64+J53</f>
        <v>928.8</v>
      </c>
      <c r="K27" s="433">
        <f t="shared" ref="K27:M27" si="8">K29+K64+K53</f>
        <v>56.3</v>
      </c>
      <c r="L27" s="433">
        <f t="shared" si="8"/>
        <v>48</v>
      </c>
      <c r="M27" s="433">
        <f t="shared" si="8"/>
        <v>159.84</v>
      </c>
      <c r="N27" s="324">
        <f t="shared" si="7"/>
        <v>2523</v>
      </c>
      <c r="O27" s="433">
        <f t="shared" ref="O27:S27" si="9">O29+O64+O53</f>
        <v>44.5</v>
      </c>
      <c r="P27" s="433">
        <f t="shared" si="9"/>
        <v>156</v>
      </c>
      <c r="Q27" s="433">
        <f t="shared" si="9"/>
        <v>790.50000000000011</v>
      </c>
      <c r="R27" s="433">
        <f t="shared" si="9"/>
        <v>501</v>
      </c>
      <c r="S27" s="433">
        <f t="shared" si="9"/>
        <v>1031</v>
      </c>
      <c r="T27" s="318"/>
      <c r="U27" s="453">
        <v>56.3</v>
      </c>
      <c r="V27" s="454">
        <v>56.3</v>
      </c>
      <c r="W27" s="187">
        <v>56.3</v>
      </c>
      <c r="X27" s="189">
        <v>44.5</v>
      </c>
      <c r="Y27" s="187">
        <v>44.5</v>
      </c>
      <c r="Z27" s="189">
        <v>44.5</v>
      </c>
      <c r="AA27" s="189">
        <v>155.5</v>
      </c>
      <c r="AB27" s="189">
        <v>155.5</v>
      </c>
      <c r="AC27" s="189">
        <v>155.5</v>
      </c>
      <c r="AD27" s="189">
        <v>159.19999999999999</v>
      </c>
      <c r="AE27" s="189">
        <v>159.17000000000002</v>
      </c>
      <c r="AF27" s="189">
        <v>156.04000000000002</v>
      </c>
      <c r="AG27" s="189">
        <v>48</v>
      </c>
      <c r="AH27" s="189">
        <v>48</v>
      </c>
      <c r="AI27" s="189">
        <v>48</v>
      </c>
      <c r="AJ27" s="189">
        <v>728.5</v>
      </c>
      <c r="AK27" s="189">
        <v>733.90000000000009</v>
      </c>
      <c r="AL27" s="189">
        <v>733.90000000000009</v>
      </c>
      <c r="AM27" s="189">
        <v>947.8</v>
      </c>
      <c r="AN27" s="189">
        <v>948.45</v>
      </c>
      <c r="AO27" s="189">
        <v>928.05</v>
      </c>
    </row>
    <row r="28" spans="1:41" s="321" customFormat="1" ht="30" customHeight="1">
      <c r="A28" s="307">
        <v>8</v>
      </c>
      <c r="B28" s="305" t="s">
        <v>554</v>
      </c>
      <c r="C28" s="317"/>
      <c r="D28" s="455"/>
      <c r="E28" s="317"/>
      <c r="F28" s="327"/>
      <c r="G28" s="327"/>
      <c r="H28" s="327"/>
      <c r="I28" s="434"/>
      <c r="J28" s="433"/>
      <c r="K28" s="433"/>
      <c r="L28" s="433"/>
      <c r="M28" s="433"/>
      <c r="N28" s="328"/>
      <c r="O28" s="433"/>
      <c r="P28" s="433"/>
      <c r="Q28" s="433"/>
      <c r="R28" s="434"/>
      <c r="S28" s="434"/>
      <c r="T28" s="318"/>
      <c r="U28" s="456"/>
      <c r="V28" s="457"/>
      <c r="W28" s="457"/>
      <c r="X28" s="458"/>
      <c r="Y28" s="459"/>
      <c r="Z28" s="459"/>
      <c r="AA28" s="458"/>
      <c r="AB28" s="459"/>
      <c r="AC28" s="459"/>
      <c r="AD28" s="458"/>
      <c r="AE28" s="459"/>
      <c r="AF28" s="459"/>
      <c r="AG28" s="458"/>
      <c r="AH28" s="459"/>
      <c r="AI28" s="459"/>
      <c r="AJ28" s="458"/>
      <c r="AK28" s="459"/>
      <c r="AL28" s="459"/>
      <c r="AM28" s="460"/>
      <c r="AN28" s="459"/>
      <c r="AO28" s="461"/>
    </row>
    <row r="29" spans="1:41" s="321" customFormat="1" ht="30" customHeight="1">
      <c r="A29" s="462" t="s">
        <v>89</v>
      </c>
      <c r="B29" s="305" t="s">
        <v>64</v>
      </c>
      <c r="C29" s="317" t="s">
        <v>56</v>
      </c>
      <c r="D29" s="317">
        <v>1693.93</v>
      </c>
      <c r="E29" s="318">
        <v>1731.4170000000001</v>
      </c>
      <c r="F29" s="318">
        <v>1745.1</v>
      </c>
      <c r="G29" s="318">
        <v>1715.36</v>
      </c>
      <c r="H29" s="324">
        <f>+H31+H40</f>
        <v>1481.1599999999999</v>
      </c>
      <c r="I29" s="432">
        <f t="shared" ref="I29:S29" si="10">+I31+I40</f>
        <v>462</v>
      </c>
      <c r="J29" s="432">
        <f t="shared" si="10"/>
        <v>856.8</v>
      </c>
      <c r="K29" s="432">
        <f t="shared" si="10"/>
        <v>44.3</v>
      </c>
      <c r="L29" s="432">
        <f t="shared" si="10"/>
        <v>21</v>
      </c>
      <c r="M29" s="432">
        <f t="shared" si="10"/>
        <v>97.06</v>
      </c>
      <c r="N29" s="324">
        <f t="shared" si="10"/>
        <v>2203.1999999999998</v>
      </c>
      <c r="O29" s="432">
        <f t="shared" si="10"/>
        <v>28</v>
      </c>
      <c r="P29" s="432">
        <f t="shared" si="10"/>
        <v>120</v>
      </c>
      <c r="Q29" s="432">
        <f t="shared" si="10"/>
        <v>548.20000000000005</v>
      </c>
      <c r="R29" s="432">
        <f t="shared" si="10"/>
        <v>481</v>
      </c>
      <c r="S29" s="432">
        <f t="shared" si="10"/>
        <v>1026</v>
      </c>
      <c r="T29" s="318"/>
      <c r="U29" s="463">
        <v>44.3</v>
      </c>
      <c r="V29" s="464">
        <v>44.3</v>
      </c>
      <c r="W29" s="465">
        <v>44.3</v>
      </c>
      <c r="X29" s="466">
        <v>28</v>
      </c>
      <c r="Y29" s="465">
        <v>28</v>
      </c>
      <c r="Z29" s="466">
        <v>28</v>
      </c>
      <c r="AA29" s="466">
        <v>120</v>
      </c>
      <c r="AB29" s="466">
        <v>120</v>
      </c>
      <c r="AC29" s="466">
        <v>120</v>
      </c>
      <c r="AD29" s="466">
        <v>106.4</v>
      </c>
      <c r="AE29" s="466">
        <v>106.4</v>
      </c>
      <c r="AF29" s="466">
        <v>97.06</v>
      </c>
      <c r="AG29" s="466">
        <v>21</v>
      </c>
      <c r="AH29" s="466">
        <v>21</v>
      </c>
      <c r="AI29" s="466">
        <v>21</v>
      </c>
      <c r="AJ29" s="466">
        <v>535.5</v>
      </c>
      <c r="AK29" s="466">
        <v>548.20000000000005</v>
      </c>
      <c r="AL29" s="466">
        <v>548.20000000000005</v>
      </c>
      <c r="AM29" s="466">
        <v>876.2</v>
      </c>
      <c r="AN29" s="466">
        <v>877.2</v>
      </c>
      <c r="AO29" s="466">
        <v>856.8</v>
      </c>
    </row>
    <row r="30" spans="1:41" s="321" customFormat="1" ht="33" customHeight="1">
      <c r="A30" s="462" t="s">
        <v>89</v>
      </c>
      <c r="B30" s="305" t="s">
        <v>65</v>
      </c>
      <c r="C30" s="317" t="s">
        <v>59</v>
      </c>
      <c r="D30" s="317">
        <v>8007.0575999999992</v>
      </c>
      <c r="E30" s="318">
        <v>8416.1187099999988</v>
      </c>
      <c r="F30" s="318">
        <v>8490.8839999999982</v>
      </c>
      <c r="G30" s="318">
        <v>8382.7315999999992</v>
      </c>
      <c r="H30" s="324">
        <f t="shared" ref="H30:H92" si="11">+I30+J30+K30+L30+M30</f>
        <v>6764.8266000000003</v>
      </c>
      <c r="I30" s="432">
        <f>+I33+I48</f>
        <v>1876.6</v>
      </c>
      <c r="J30" s="433">
        <f>+AO30</f>
        <v>4062.989</v>
      </c>
      <c r="K30" s="433">
        <f t="shared" ref="K30:K51" si="12">+W30</f>
        <v>215.2</v>
      </c>
      <c r="L30" s="433">
        <f t="shared" ref="L30:L51" si="13">+AI30</f>
        <v>104.79999999999998</v>
      </c>
      <c r="M30" s="433">
        <f t="shared" ref="M30:M51" si="14">+AF30</f>
        <v>505.23760000000004</v>
      </c>
      <c r="N30" s="324">
        <f t="shared" ref="N30:N33" si="15">O30+P30+Q30+R30+S30</f>
        <v>10125.505000000001</v>
      </c>
      <c r="O30" s="433">
        <f t="shared" ref="O30:O50" si="16">+Z30</f>
        <v>144.19999999999999</v>
      </c>
      <c r="P30" s="433">
        <f t="shared" ref="P30:P51" si="17">+AC30</f>
        <v>581</v>
      </c>
      <c r="Q30" s="433">
        <f t="shared" ref="Q30:Q51" si="18">+AL30</f>
        <v>2769.3050000000003</v>
      </c>
      <c r="R30" s="434">
        <f>+R33+R48</f>
        <v>2231</v>
      </c>
      <c r="S30" s="434">
        <f>+S33+S48</f>
        <v>4400</v>
      </c>
      <c r="T30" s="318"/>
      <c r="U30" s="463">
        <v>215.2</v>
      </c>
      <c r="V30" s="464">
        <v>215.2</v>
      </c>
      <c r="W30" s="465">
        <v>215.2</v>
      </c>
      <c r="X30" s="466">
        <v>144.19999999999999</v>
      </c>
      <c r="Y30" s="465">
        <v>144.19999999999999</v>
      </c>
      <c r="Z30" s="466">
        <v>144.19999999999999</v>
      </c>
      <c r="AA30" s="466">
        <v>581</v>
      </c>
      <c r="AB30" s="466">
        <v>581</v>
      </c>
      <c r="AC30" s="466">
        <v>581</v>
      </c>
      <c r="AD30" s="466">
        <v>522.70000000000005</v>
      </c>
      <c r="AE30" s="466">
        <v>522.56799999999998</v>
      </c>
      <c r="AF30" s="466">
        <v>505.23760000000004</v>
      </c>
      <c r="AG30" s="466">
        <v>104.79999999999998</v>
      </c>
      <c r="AH30" s="466">
        <v>104.79999999999998</v>
      </c>
      <c r="AI30" s="466">
        <v>104.79999999999998</v>
      </c>
      <c r="AJ30" s="466">
        <v>2699.6</v>
      </c>
      <c r="AK30" s="466">
        <v>2769.3050000000003</v>
      </c>
      <c r="AL30" s="466">
        <v>2769.3050000000003</v>
      </c>
      <c r="AM30" s="466">
        <v>4148.6000000000004</v>
      </c>
      <c r="AN30" s="466">
        <v>4153.8109999999997</v>
      </c>
      <c r="AO30" s="466">
        <v>4062.989</v>
      </c>
    </row>
    <row r="31" spans="1:41" s="321" customFormat="1" ht="30" customHeight="1">
      <c r="A31" s="462" t="s">
        <v>89</v>
      </c>
      <c r="B31" s="305" t="s">
        <v>67</v>
      </c>
      <c r="C31" s="317" t="s">
        <v>56</v>
      </c>
      <c r="D31" s="317">
        <v>510.53</v>
      </c>
      <c r="E31" s="320">
        <v>508.017</v>
      </c>
      <c r="F31" s="318">
        <v>517</v>
      </c>
      <c r="G31" s="318">
        <v>516.28</v>
      </c>
      <c r="H31" s="324">
        <f t="shared" si="11"/>
        <v>478.78</v>
      </c>
      <c r="I31" s="432">
        <v>162</v>
      </c>
      <c r="J31" s="433">
        <f t="shared" ref="J31:J51" si="19">+AO31</f>
        <v>279.3</v>
      </c>
      <c r="K31" s="433">
        <f t="shared" si="12"/>
        <v>7.4</v>
      </c>
      <c r="L31" s="433">
        <f t="shared" si="13"/>
        <v>4</v>
      </c>
      <c r="M31" s="433">
        <f t="shared" si="14"/>
        <v>26.08</v>
      </c>
      <c r="N31" s="324">
        <f t="shared" si="15"/>
        <v>529.5</v>
      </c>
      <c r="O31" s="433"/>
      <c r="P31" s="433">
        <f t="shared" si="17"/>
        <v>47</v>
      </c>
      <c r="Q31" s="433">
        <f t="shared" si="18"/>
        <v>152.5</v>
      </c>
      <c r="R31" s="432">
        <v>171</v>
      </c>
      <c r="S31" s="432">
        <v>159</v>
      </c>
      <c r="T31" s="467"/>
      <c r="U31" s="441">
        <v>7.4</v>
      </c>
      <c r="V31" s="442">
        <v>7.4</v>
      </c>
      <c r="W31" s="443">
        <v>7.4</v>
      </c>
      <c r="X31" s="446">
        <v>0</v>
      </c>
      <c r="Y31" s="443">
        <v>0</v>
      </c>
      <c r="Z31" s="444">
        <v>0</v>
      </c>
      <c r="AA31" s="446">
        <v>47</v>
      </c>
      <c r="AB31" s="444">
        <v>47</v>
      </c>
      <c r="AC31" s="444">
        <v>47</v>
      </c>
      <c r="AD31" s="446">
        <v>29.4</v>
      </c>
      <c r="AE31" s="446">
        <v>29.4</v>
      </c>
      <c r="AF31" s="445">
        <v>26.08</v>
      </c>
      <c r="AG31" s="446">
        <v>4</v>
      </c>
      <c r="AH31" s="444">
        <v>4</v>
      </c>
      <c r="AI31" s="446">
        <v>4</v>
      </c>
      <c r="AJ31" s="446">
        <v>144.5</v>
      </c>
      <c r="AK31" s="444">
        <v>152.5</v>
      </c>
      <c r="AL31" s="446">
        <v>152.5</v>
      </c>
      <c r="AM31" s="446">
        <v>275.7</v>
      </c>
      <c r="AN31" s="446">
        <v>276.7</v>
      </c>
      <c r="AO31" s="446">
        <v>279.3</v>
      </c>
    </row>
    <row r="32" spans="1:41" ht="27.75" customHeight="1">
      <c r="A32" s="178"/>
      <c r="B32" s="179" t="s">
        <v>68</v>
      </c>
      <c r="C32" s="180" t="s">
        <v>69</v>
      </c>
      <c r="D32" s="180">
        <v>52.964675925019087</v>
      </c>
      <c r="E32" s="40">
        <v>52.953123812785783</v>
      </c>
      <c r="F32" s="44">
        <v>52.988278529980654</v>
      </c>
      <c r="G32" s="44">
        <v>52.989881459673043</v>
      </c>
      <c r="H32" s="324">
        <f t="shared" si="11"/>
        <v>245.5</v>
      </c>
      <c r="I32" s="432">
        <v>43</v>
      </c>
      <c r="J32" s="433">
        <f t="shared" si="19"/>
        <v>52.3</v>
      </c>
      <c r="K32" s="433">
        <f t="shared" si="12"/>
        <v>49</v>
      </c>
      <c r="L32" s="433">
        <f t="shared" si="13"/>
        <v>49</v>
      </c>
      <c r="M32" s="433">
        <f t="shared" si="14"/>
        <v>52.2</v>
      </c>
      <c r="N32" s="324">
        <f t="shared" si="15"/>
        <v>211.3</v>
      </c>
      <c r="O32" s="433"/>
      <c r="P32" s="433">
        <f t="shared" si="17"/>
        <v>51</v>
      </c>
      <c r="Q32" s="433">
        <f t="shared" si="18"/>
        <v>55.3</v>
      </c>
      <c r="R32" s="432">
        <v>52.5</v>
      </c>
      <c r="S32" s="432">
        <v>52.5</v>
      </c>
      <c r="T32" s="44"/>
      <c r="U32" s="192">
        <v>49</v>
      </c>
      <c r="V32" s="193">
        <v>49</v>
      </c>
      <c r="W32" s="205">
        <v>49</v>
      </c>
      <c r="X32" s="206">
        <v>0</v>
      </c>
      <c r="Y32" s="205">
        <v>0</v>
      </c>
      <c r="Z32" s="204">
        <v>0</v>
      </c>
      <c r="AA32" s="206">
        <v>51</v>
      </c>
      <c r="AB32" s="204">
        <v>51</v>
      </c>
      <c r="AC32" s="204">
        <v>51</v>
      </c>
      <c r="AD32" s="206">
        <v>52.2</v>
      </c>
      <c r="AE32" s="204">
        <v>52.2</v>
      </c>
      <c r="AF32" s="206">
        <v>52.2</v>
      </c>
      <c r="AG32" s="206">
        <v>49</v>
      </c>
      <c r="AH32" s="204">
        <v>49</v>
      </c>
      <c r="AI32" s="206">
        <v>49</v>
      </c>
      <c r="AJ32" s="206">
        <v>55.3</v>
      </c>
      <c r="AK32" s="204">
        <v>55.3</v>
      </c>
      <c r="AL32" s="206">
        <v>55.3</v>
      </c>
      <c r="AM32" s="206">
        <v>52.3</v>
      </c>
      <c r="AN32" s="204">
        <v>52.3</v>
      </c>
      <c r="AO32" s="206">
        <v>52.3</v>
      </c>
    </row>
    <row r="33" spans="1:41" ht="36.75" customHeight="1">
      <c r="A33" s="178"/>
      <c r="B33" s="179" t="s">
        <v>70</v>
      </c>
      <c r="C33" s="180" t="s">
        <v>59</v>
      </c>
      <c r="D33" s="180">
        <v>2704.0055999999995</v>
      </c>
      <c r="E33" s="40">
        <v>2690.1087099999995</v>
      </c>
      <c r="F33" s="44">
        <v>2739.4939999999997</v>
      </c>
      <c r="G33" s="44">
        <v>2735.7615999999998</v>
      </c>
      <c r="H33" s="324">
        <f t="shared" si="11"/>
        <v>2349.3366000000001</v>
      </c>
      <c r="I33" s="434">
        <v>696.6</v>
      </c>
      <c r="J33" s="433">
        <f t="shared" si="19"/>
        <v>1460.739</v>
      </c>
      <c r="K33" s="433">
        <f t="shared" si="12"/>
        <v>36.260000000000005</v>
      </c>
      <c r="L33" s="433">
        <f t="shared" si="13"/>
        <v>19.600000000000001</v>
      </c>
      <c r="M33" s="433">
        <f t="shared" si="14"/>
        <v>136.13759999999999</v>
      </c>
      <c r="N33" s="324">
        <f t="shared" si="15"/>
        <v>2812.0250000000001</v>
      </c>
      <c r="O33" s="433"/>
      <c r="P33" s="433">
        <f t="shared" si="17"/>
        <v>239.7</v>
      </c>
      <c r="Q33" s="433">
        <f t="shared" si="18"/>
        <v>843.32500000000005</v>
      </c>
      <c r="R33" s="432">
        <v>896</v>
      </c>
      <c r="S33" s="432">
        <v>833</v>
      </c>
      <c r="T33" s="44"/>
      <c r="U33" s="192">
        <v>36.260000000000005</v>
      </c>
      <c r="V33" s="192">
        <v>36.260000000000005</v>
      </c>
      <c r="W33" s="204">
        <v>36.260000000000005</v>
      </c>
      <c r="X33" s="205"/>
      <c r="Y33" s="205"/>
      <c r="Z33" s="205"/>
      <c r="AA33" s="205">
        <v>239.7</v>
      </c>
      <c r="AB33" s="205">
        <v>239.7</v>
      </c>
      <c r="AC33" s="205">
        <v>239.7</v>
      </c>
      <c r="AD33" s="204">
        <v>153.55619999999999</v>
      </c>
      <c r="AE33" s="204">
        <v>153.46800000000002</v>
      </c>
      <c r="AF33" s="204">
        <v>136.13759999999999</v>
      </c>
      <c r="AG33" s="204">
        <v>19.600000000000001</v>
      </c>
      <c r="AH33" s="204">
        <v>19.600000000000001</v>
      </c>
      <c r="AI33" s="204">
        <v>19.600000000000001</v>
      </c>
      <c r="AJ33" s="290">
        <v>799.08499999999992</v>
      </c>
      <c r="AK33" s="290">
        <v>843.32500000000005</v>
      </c>
      <c r="AL33" s="290">
        <v>843.32500000000005</v>
      </c>
      <c r="AM33" s="204">
        <v>1441.9109999999998</v>
      </c>
      <c r="AN33" s="204">
        <v>1447.1409999999998</v>
      </c>
      <c r="AO33" s="204">
        <v>1460.739</v>
      </c>
    </row>
    <row r="34" spans="1:41" s="171" customFormat="1" ht="30" hidden="1" customHeight="1">
      <c r="A34" s="174" t="s">
        <v>66</v>
      </c>
      <c r="B34" s="190" t="s">
        <v>71</v>
      </c>
      <c r="C34" s="175" t="s">
        <v>56</v>
      </c>
      <c r="D34" s="175">
        <v>2704.0055999999995</v>
      </c>
      <c r="E34" s="49"/>
      <c r="F34" s="112"/>
      <c r="G34" s="112"/>
      <c r="H34" s="324">
        <f t="shared" si="11"/>
        <v>0</v>
      </c>
      <c r="I34" s="434"/>
      <c r="J34" s="433">
        <f t="shared" si="19"/>
        <v>0</v>
      </c>
      <c r="K34" s="433">
        <f t="shared" si="12"/>
        <v>0</v>
      </c>
      <c r="L34" s="433">
        <f t="shared" si="13"/>
        <v>0</v>
      </c>
      <c r="M34" s="433">
        <f t="shared" si="14"/>
        <v>0</v>
      </c>
      <c r="N34" s="328"/>
      <c r="O34" s="433"/>
      <c r="P34" s="433">
        <f t="shared" si="17"/>
        <v>0</v>
      </c>
      <c r="Q34" s="433">
        <f t="shared" si="18"/>
        <v>0</v>
      </c>
      <c r="R34" s="434"/>
      <c r="S34" s="434"/>
      <c r="T34" s="44"/>
      <c r="U34" s="115"/>
      <c r="V34" s="195"/>
      <c r="W34" s="195"/>
      <c r="X34" s="115"/>
      <c r="Y34" s="195"/>
      <c r="Z34" s="195"/>
      <c r="AA34" s="115"/>
      <c r="AB34" s="195"/>
      <c r="AC34" s="195"/>
      <c r="AD34" s="115"/>
      <c r="AE34" s="195"/>
      <c r="AF34" s="195"/>
      <c r="AG34" s="115"/>
      <c r="AH34" s="195"/>
      <c r="AI34" s="195"/>
      <c r="AJ34" s="113"/>
      <c r="AK34" s="196"/>
      <c r="AL34" s="196"/>
      <c r="AM34" s="115"/>
      <c r="AN34" s="196"/>
      <c r="AO34" s="195"/>
    </row>
    <row r="35" spans="1:41" ht="30" hidden="1" customHeight="1">
      <c r="A35" s="178"/>
      <c r="B35" s="179" t="s">
        <v>68</v>
      </c>
      <c r="C35" s="180" t="s">
        <v>69</v>
      </c>
      <c r="D35" s="180"/>
      <c r="E35" s="40"/>
      <c r="F35" s="112"/>
      <c r="G35" s="112"/>
      <c r="H35" s="324">
        <f t="shared" si="11"/>
        <v>0</v>
      </c>
      <c r="I35" s="434"/>
      <c r="J35" s="433">
        <f t="shared" si="19"/>
        <v>0</v>
      </c>
      <c r="K35" s="433">
        <f t="shared" si="12"/>
        <v>0</v>
      </c>
      <c r="L35" s="433">
        <f t="shared" si="13"/>
        <v>0</v>
      </c>
      <c r="M35" s="433">
        <f t="shared" si="14"/>
        <v>0</v>
      </c>
      <c r="N35" s="328"/>
      <c r="O35" s="433"/>
      <c r="P35" s="433">
        <f t="shared" si="17"/>
        <v>0</v>
      </c>
      <c r="Q35" s="433">
        <f t="shared" si="18"/>
        <v>0</v>
      </c>
      <c r="R35" s="434"/>
      <c r="S35" s="434"/>
      <c r="T35" s="44"/>
      <c r="U35" s="115"/>
      <c r="V35" s="195"/>
      <c r="W35" s="195"/>
      <c r="X35" s="115"/>
      <c r="Y35" s="195"/>
      <c r="Z35" s="195"/>
      <c r="AA35" s="115"/>
      <c r="AB35" s="195"/>
      <c r="AC35" s="195"/>
      <c r="AD35" s="115"/>
      <c r="AE35" s="195"/>
      <c r="AF35" s="195"/>
      <c r="AG35" s="115"/>
      <c r="AH35" s="195"/>
      <c r="AI35" s="195"/>
      <c r="AJ35" s="113"/>
      <c r="AK35" s="196"/>
      <c r="AL35" s="196"/>
      <c r="AM35" s="115"/>
      <c r="AN35" s="196"/>
      <c r="AO35" s="195"/>
    </row>
    <row r="36" spans="1:41" ht="30" hidden="1" customHeight="1">
      <c r="A36" s="178"/>
      <c r="B36" s="179" t="s">
        <v>70</v>
      </c>
      <c r="C36" s="180" t="s">
        <v>59</v>
      </c>
      <c r="D36" s="180"/>
      <c r="E36" s="40"/>
      <c r="F36" s="112"/>
      <c r="G36" s="112"/>
      <c r="H36" s="324">
        <f t="shared" si="11"/>
        <v>0</v>
      </c>
      <c r="I36" s="434"/>
      <c r="J36" s="433">
        <f t="shared" si="19"/>
        <v>0</v>
      </c>
      <c r="K36" s="433">
        <f t="shared" si="12"/>
        <v>0</v>
      </c>
      <c r="L36" s="433">
        <f t="shared" si="13"/>
        <v>0</v>
      </c>
      <c r="M36" s="433">
        <f t="shared" si="14"/>
        <v>0</v>
      </c>
      <c r="N36" s="328"/>
      <c r="O36" s="433"/>
      <c r="P36" s="433">
        <f t="shared" si="17"/>
        <v>0</v>
      </c>
      <c r="Q36" s="433">
        <f t="shared" si="18"/>
        <v>0</v>
      </c>
      <c r="R36" s="434"/>
      <c r="S36" s="434"/>
      <c r="T36" s="44"/>
      <c r="U36" s="115"/>
      <c r="V36" s="195"/>
      <c r="W36" s="195"/>
      <c r="X36" s="115"/>
      <c r="Y36" s="195"/>
      <c r="Z36" s="195"/>
      <c r="AA36" s="115"/>
      <c r="AB36" s="195"/>
      <c r="AC36" s="195"/>
      <c r="AD36" s="115"/>
      <c r="AE36" s="195"/>
      <c r="AF36" s="195"/>
      <c r="AG36" s="115"/>
      <c r="AH36" s="195"/>
      <c r="AI36" s="195"/>
      <c r="AJ36" s="113"/>
      <c r="AK36" s="196"/>
      <c r="AL36" s="196"/>
      <c r="AM36" s="115"/>
      <c r="AN36" s="196"/>
      <c r="AO36" s="195"/>
    </row>
    <row r="37" spans="1:41" s="168" customFormat="1" ht="36.75" customHeight="1">
      <c r="A37" s="178"/>
      <c r="B37" s="186" t="s">
        <v>72</v>
      </c>
      <c r="C37" s="180" t="s">
        <v>56</v>
      </c>
      <c r="D37" s="180">
        <v>329.23</v>
      </c>
      <c r="E37" s="44">
        <v>329.23</v>
      </c>
      <c r="F37" s="112">
        <v>334.23</v>
      </c>
      <c r="G37" s="112">
        <v>334.23</v>
      </c>
      <c r="H37" s="324">
        <f t="shared" si="11"/>
        <v>164.23</v>
      </c>
      <c r="I37" s="434"/>
      <c r="J37" s="433">
        <f t="shared" si="19"/>
        <v>142</v>
      </c>
      <c r="K37" s="433"/>
      <c r="L37" s="433"/>
      <c r="M37" s="433">
        <f t="shared" si="14"/>
        <v>22.23</v>
      </c>
      <c r="N37" s="324">
        <f t="shared" ref="N37:N51" si="20">O37+P37+Q37+R37+S37</f>
        <v>170</v>
      </c>
      <c r="O37" s="433"/>
      <c r="P37" s="433">
        <f t="shared" si="17"/>
        <v>30</v>
      </c>
      <c r="Q37" s="433">
        <f t="shared" si="18"/>
        <v>140</v>
      </c>
      <c r="R37" s="434"/>
      <c r="S37" s="434"/>
      <c r="T37" s="44"/>
      <c r="U37" s="115"/>
      <c r="V37" s="195"/>
      <c r="W37" s="195"/>
      <c r="X37" s="115"/>
      <c r="Y37" s="195"/>
      <c r="Z37" s="195"/>
      <c r="AA37" s="204">
        <v>30</v>
      </c>
      <c r="AB37" s="204">
        <v>30</v>
      </c>
      <c r="AC37" s="204">
        <v>30</v>
      </c>
      <c r="AD37" s="290">
        <v>22.23</v>
      </c>
      <c r="AE37" s="290">
        <v>22.23</v>
      </c>
      <c r="AF37" s="290">
        <v>22.23</v>
      </c>
      <c r="AG37" s="204"/>
      <c r="AH37" s="204">
        <v>0</v>
      </c>
      <c r="AI37" s="204">
        <v>0</v>
      </c>
      <c r="AJ37" s="204">
        <v>135</v>
      </c>
      <c r="AK37" s="204">
        <v>140</v>
      </c>
      <c r="AL37" s="204">
        <v>140</v>
      </c>
      <c r="AM37" s="204">
        <v>142</v>
      </c>
      <c r="AN37" s="204">
        <v>142</v>
      </c>
      <c r="AO37" s="204">
        <v>142</v>
      </c>
    </row>
    <row r="38" spans="1:41" ht="30" customHeight="1">
      <c r="A38" s="178"/>
      <c r="B38" s="179" t="s">
        <v>68</v>
      </c>
      <c r="C38" s="180" t="s">
        <v>69</v>
      </c>
      <c r="D38" s="180">
        <v>51.157473498769846</v>
      </c>
      <c r="E38" s="197">
        <v>52.733593536433496</v>
      </c>
      <c r="F38" s="198">
        <v>52.751042695150048</v>
      </c>
      <c r="G38" s="198">
        <v>52.751042695150048</v>
      </c>
      <c r="H38" s="324">
        <f t="shared" si="11"/>
        <v>106.7</v>
      </c>
      <c r="I38" s="435"/>
      <c r="J38" s="433">
        <f t="shared" si="19"/>
        <v>52</v>
      </c>
      <c r="K38" s="433"/>
      <c r="L38" s="433"/>
      <c r="M38" s="433">
        <f t="shared" si="14"/>
        <v>54.7</v>
      </c>
      <c r="N38" s="324">
        <f t="shared" si="20"/>
        <v>103.4</v>
      </c>
      <c r="O38" s="433"/>
      <c r="P38" s="433">
        <f t="shared" si="17"/>
        <v>49.5</v>
      </c>
      <c r="Q38" s="433">
        <f t="shared" si="18"/>
        <v>53.9</v>
      </c>
      <c r="R38" s="435"/>
      <c r="S38" s="435"/>
      <c r="T38" s="44"/>
      <c r="U38" s="115"/>
      <c r="V38" s="195"/>
      <c r="W38" s="195"/>
      <c r="X38" s="115"/>
      <c r="Y38" s="195"/>
      <c r="Z38" s="195"/>
      <c r="AA38" s="204">
        <v>49.5</v>
      </c>
      <c r="AB38" s="204">
        <v>49.5</v>
      </c>
      <c r="AC38" s="204">
        <v>49.5</v>
      </c>
      <c r="AD38" s="204">
        <v>54.7</v>
      </c>
      <c r="AE38" s="204">
        <v>54.7</v>
      </c>
      <c r="AF38" s="204">
        <v>54.7</v>
      </c>
      <c r="AG38" s="204"/>
      <c r="AH38" s="204">
        <v>0</v>
      </c>
      <c r="AI38" s="204">
        <v>0</v>
      </c>
      <c r="AJ38" s="204">
        <v>53.9</v>
      </c>
      <c r="AK38" s="207">
        <v>53.9</v>
      </c>
      <c r="AL38" s="204">
        <v>53.9</v>
      </c>
      <c r="AM38" s="204">
        <v>52</v>
      </c>
      <c r="AN38" s="204">
        <v>52</v>
      </c>
      <c r="AO38" s="204">
        <v>52</v>
      </c>
    </row>
    <row r="39" spans="1:41" ht="30" customHeight="1">
      <c r="A39" s="178"/>
      <c r="B39" s="179" t="s">
        <v>70</v>
      </c>
      <c r="C39" s="180" t="s">
        <v>59</v>
      </c>
      <c r="D39" s="180">
        <v>1684.2574999999999</v>
      </c>
      <c r="E39" s="198">
        <v>1736.1480999999999</v>
      </c>
      <c r="F39" s="199">
        <v>1763.0981000000002</v>
      </c>
      <c r="G39" s="199">
        <v>1763.0981000000002</v>
      </c>
      <c r="H39" s="324">
        <f t="shared" si="11"/>
        <v>859.99810000000002</v>
      </c>
      <c r="I39" s="436"/>
      <c r="J39" s="433">
        <f t="shared" si="19"/>
        <v>738.4</v>
      </c>
      <c r="K39" s="433"/>
      <c r="L39" s="433"/>
      <c r="M39" s="433">
        <f t="shared" si="14"/>
        <v>121.5981</v>
      </c>
      <c r="N39" s="324">
        <f t="shared" si="20"/>
        <v>903.1</v>
      </c>
      <c r="O39" s="433"/>
      <c r="P39" s="433">
        <f t="shared" si="17"/>
        <v>148.5</v>
      </c>
      <c r="Q39" s="433">
        <f t="shared" si="18"/>
        <v>754.6</v>
      </c>
      <c r="R39" s="436"/>
      <c r="S39" s="436"/>
      <c r="T39" s="44"/>
      <c r="U39" s="115"/>
      <c r="V39" s="195"/>
      <c r="W39" s="195"/>
      <c r="X39" s="115"/>
      <c r="Y39" s="195"/>
      <c r="Z39" s="195"/>
      <c r="AA39" s="204">
        <v>148.5</v>
      </c>
      <c r="AB39" s="204">
        <v>148.5</v>
      </c>
      <c r="AC39" s="204">
        <v>148.5</v>
      </c>
      <c r="AD39" s="204">
        <v>121.5981</v>
      </c>
      <c r="AE39" s="204">
        <v>121.5981</v>
      </c>
      <c r="AF39" s="204">
        <v>121.5981</v>
      </c>
      <c r="AG39" s="204">
        <v>0</v>
      </c>
      <c r="AH39" s="204">
        <v>0</v>
      </c>
      <c r="AI39" s="204">
        <v>0</v>
      </c>
      <c r="AJ39" s="204">
        <v>727.65</v>
      </c>
      <c r="AK39" s="204">
        <v>754.6</v>
      </c>
      <c r="AL39" s="204">
        <v>754.6</v>
      </c>
      <c r="AM39" s="204">
        <v>738.4</v>
      </c>
      <c r="AN39" s="204">
        <v>738.4</v>
      </c>
      <c r="AO39" s="204">
        <v>738.4</v>
      </c>
    </row>
    <row r="40" spans="1:41" s="321" customFormat="1" ht="30" customHeight="1">
      <c r="A40" s="462" t="s">
        <v>89</v>
      </c>
      <c r="B40" s="305" t="s">
        <v>73</v>
      </c>
      <c r="C40" s="317" t="s">
        <v>56</v>
      </c>
      <c r="D40" s="317">
        <v>1183.4000000000001</v>
      </c>
      <c r="E40" s="318">
        <v>1223.4000000000001</v>
      </c>
      <c r="F40" s="318">
        <v>1228.0999999999999</v>
      </c>
      <c r="G40" s="318">
        <v>1199.08</v>
      </c>
      <c r="H40" s="324">
        <f t="shared" si="11"/>
        <v>1002.38</v>
      </c>
      <c r="I40" s="432">
        <f>I41</f>
        <v>300</v>
      </c>
      <c r="J40" s="433">
        <f>+J41+J42+J43</f>
        <v>577.5</v>
      </c>
      <c r="K40" s="433">
        <f t="shared" ref="K40:M40" si="21">+K41+K42+K43</f>
        <v>36.9</v>
      </c>
      <c r="L40" s="433">
        <f t="shared" si="21"/>
        <v>17</v>
      </c>
      <c r="M40" s="433">
        <f t="shared" si="21"/>
        <v>70.98</v>
      </c>
      <c r="N40" s="324">
        <f t="shared" si="20"/>
        <v>1673.7</v>
      </c>
      <c r="O40" s="433">
        <f t="shared" ref="O40" si="22">+O41+O42+O43</f>
        <v>28</v>
      </c>
      <c r="P40" s="433">
        <f t="shared" ref="P40" si="23">+P41+P42+P43</f>
        <v>73</v>
      </c>
      <c r="Q40" s="433">
        <f t="shared" ref="Q40" si="24">+Q41+Q42+Q43</f>
        <v>395.7</v>
      </c>
      <c r="R40" s="433">
        <f t="shared" ref="R40" si="25">+R41+R42+R43</f>
        <v>310</v>
      </c>
      <c r="S40" s="433">
        <f t="shared" ref="S40" si="26">+S41+S42+S43</f>
        <v>867</v>
      </c>
      <c r="T40" s="318"/>
      <c r="U40" s="463">
        <v>36.9</v>
      </c>
      <c r="V40" s="464">
        <v>36.9</v>
      </c>
      <c r="W40" s="465">
        <v>36.9</v>
      </c>
      <c r="X40" s="466">
        <v>28</v>
      </c>
      <c r="Y40" s="465">
        <v>28</v>
      </c>
      <c r="Z40" s="466">
        <v>28</v>
      </c>
      <c r="AA40" s="466">
        <v>73</v>
      </c>
      <c r="AB40" s="466">
        <v>73</v>
      </c>
      <c r="AC40" s="466">
        <v>73</v>
      </c>
      <c r="AD40" s="466">
        <v>77</v>
      </c>
      <c r="AE40" s="466">
        <v>77</v>
      </c>
      <c r="AF40" s="466">
        <v>70.98</v>
      </c>
      <c r="AG40" s="466">
        <v>17</v>
      </c>
      <c r="AH40" s="466">
        <v>17</v>
      </c>
      <c r="AI40" s="468">
        <v>17</v>
      </c>
      <c r="AJ40" s="466">
        <v>391</v>
      </c>
      <c r="AK40" s="466">
        <v>395.7</v>
      </c>
      <c r="AL40" s="466">
        <v>395.7</v>
      </c>
      <c r="AM40" s="466">
        <v>600.5</v>
      </c>
      <c r="AN40" s="466">
        <v>600.5</v>
      </c>
      <c r="AO40" s="468">
        <v>577.5</v>
      </c>
    </row>
    <row r="41" spans="1:41" ht="30" customHeight="1">
      <c r="A41" s="178"/>
      <c r="B41" s="179" t="s">
        <v>74</v>
      </c>
      <c r="C41" s="180" t="s">
        <v>56</v>
      </c>
      <c r="D41" s="180">
        <v>646.9</v>
      </c>
      <c r="E41" s="44">
        <v>636.9</v>
      </c>
      <c r="F41" s="112">
        <v>641.6</v>
      </c>
      <c r="G41" s="112">
        <v>615.59</v>
      </c>
      <c r="H41" s="324">
        <f t="shared" si="11"/>
        <v>703.89</v>
      </c>
      <c r="I41" s="434">
        <v>300</v>
      </c>
      <c r="J41" s="433">
        <f t="shared" si="19"/>
        <v>337.5</v>
      </c>
      <c r="K41" s="433">
        <f t="shared" si="12"/>
        <v>24.4</v>
      </c>
      <c r="L41" s="433">
        <f t="shared" si="13"/>
        <v>8</v>
      </c>
      <c r="M41" s="433">
        <f t="shared" si="14"/>
        <v>33.99</v>
      </c>
      <c r="N41" s="324">
        <f t="shared" si="20"/>
        <v>898.7</v>
      </c>
      <c r="O41" s="433">
        <f t="shared" si="16"/>
        <v>14</v>
      </c>
      <c r="P41" s="433">
        <f t="shared" si="17"/>
        <v>30</v>
      </c>
      <c r="Q41" s="433">
        <f t="shared" si="18"/>
        <v>167.7</v>
      </c>
      <c r="R41" s="434">
        <v>230</v>
      </c>
      <c r="S41" s="434">
        <v>457</v>
      </c>
      <c r="T41" s="44"/>
      <c r="U41" s="194">
        <v>24.4</v>
      </c>
      <c r="V41" s="193">
        <v>24.4</v>
      </c>
      <c r="W41" s="205">
        <v>24.4</v>
      </c>
      <c r="X41" s="206">
        <v>14</v>
      </c>
      <c r="Y41" s="205">
        <v>14</v>
      </c>
      <c r="Z41" s="204">
        <v>14</v>
      </c>
      <c r="AA41" s="204">
        <v>30</v>
      </c>
      <c r="AB41" s="291">
        <v>30</v>
      </c>
      <c r="AC41" s="291">
        <v>30</v>
      </c>
      <c r="AD41" s="204">
        <v>37</v>
      </c>
      <c r="AE41" s="204">
        <v>37</v>
      </c>
      <c r="AF41" s="292">
        <v>33.99</v>
      </c>
      <c r="AG41" s="204">
        <v>8</v>
      </c>
      <c r="AH41" s="204">
        <v>8</v>
      </c>
      <c r="AI41" s="206">
        <v>8</v>
      </c>
      <c r="AJ41" s="291">
        <v>163</v>
      </c>
      <c r="AK41" s="204">
        <v>167.7</v>
      </c>
      <c r="AL41" s="206">
        <v>167.7</v>
      </c>
      <c r="AM41" s="204">
        <v>360.5</v>
      </c>
      <c r="AN41" s="204">
        <v>360.5</v>
      </c>
      <c r="AO41" s="206">
        <v>337.5</v>
      </c>
    </row>
    <row r="42" spans="1:41" ht="30" customHeight="1">
      <c r="A42" s="178"/>
      <c r="B42" s="179" t="s">
        <v>75</v>
      </c>
      <c r="C42" s="180" t="s">
        <v>56</v>
      </c>
      <c r="D42" s="180">
        <v>376.5</v>
      </c>
      <c r="E42" s="44">
        <v>426.5</v>
      </c>
      <c r="F42" s="112">
        <v>426.5</v>
      </c>
      <c r="G42" s="112">
        <v>423.49</v>
      </c>
      <c r="H42" s="324">
        <f t="shared" si="11"/>
        <v>244.49</v>
      </c>
      <c r="I42" s="434"/>
      <c r="J42" s="433">
        <f t="shared" si="19"/>
        <v>200</v>
      </c>
      <c r="K42" s="433">
        <f t="shared" si="12"/>
        <v>9.5</v>
      </c>
      <c r="L42" s="433">
        <f t="shared" si="13"/>
        <v>8</v>
      </c>
      <c r="M42" s="433">
        <f t="shared" si="14"/>
        <v>26.99</v>
      </c>
      <c r="N42" s="324">
        <f t="shared" si="20"/>
        <v>669</v>
      </c>
      <c r="O42" s="433">
        <f t="shared" si="16"/>
        <v>14</v>
      </c>
      <c r="P42" s="433">
        <f t="shared" si="17"/>
        <v>25</v>
      </c>
      <c r="Q42" s="433">
        <f t="shared" si="18"/>
        <v>140</v>
      </c>
      <c r="R42" s="434">
        <v>80</v>
      </c>
      <c r="S42" s="434">
        <v>410</v>
      </c>
      <c r="T42" s="44"/>
      <c r="U42" s="192">
        <v>9.5</v>
      </c>
      <c r="V42" s="193">
        <v>9.5</v>
      </c>
      <c r="W42" s="205">
        <v>9.5</v>
      </c>
      <c r="X42" s="206">
        <v>14</v>
      </c>
      <c r="Y42" s="205">
        <v>14</v>
      </c>
      <c r="Z42" s="204">
        <v>14</v>
      </c>
      <c r="AA42" s="204">
        <v>25</v>
      </c>
      <c r="AB42" s="204">
        <v>25</v>
      </c>
      <c r="AC42" s="204">
        <v>25</v>
      </c>
      <c r="AD42" s="204">
        <v>30</v>
      </c>
      <c r="AE42" s="291">
        <v>30</v>
      </c>
      <c r="AF42" s="292">
        <v>26.99</v>
      </c>
      <c r="AG42" s="204">
        <v>8</v>
      </c>
      <c r="AH42" s="204">
        <v>8</v>
      </c>
      <c r="AI42" s="206">
        <v>8</v>
      </c>
      <c r="AJ42" s="204">
        <v>140</v>
      </c>
      <c r="AK42" s="204">
        <v>140</v>
      </c>
      <c r="AL42" s="206">
        <v>140</v>
      </c>
      <c r="AM42" s="206">
        <v>200</v>
      </c>
      <c r="AN42" s="204">
        <v>200</v>
      </c>
      <c r="AO42" s="206">
        <v>200</v>
      </c>
    </row>
    <row r="43" spans="1:41" ht="32.25" customHeight="1">
      <c r="A43" s="178"/>
      <c r="B43" s="179" t="s">
        <v>76</v>
      </c>
      <c r="C43" s="180" t="s">
        <v>56</v>
      </c>
      <c r="D43" s="178">
        <v>160</v>
      </c>
      <c r="E43" s="40">
        <v>160</v>
      </c>
      <c r="F43" s="112">
        <v>160</v>
      </c>
      <c r="G43" s="112">
        <v>160</v>
      </c>
      <c r="H43" s="324">
        <f t="shared" si="11"/>
        <v>54</v>
      </c>
      <c r="I43" s="434"/>
      <c r="J43" s="433">
        <f t="shared" si="19"/>
        <v>40</v>
      </c>
      <c r="K43" s="433">
        <f t="shared" si="12"/>
        <v>3</v>
      </c>
      <c r="L43" s="433">
        <f t="shared" si="13"/>
        <v>1</v>
      </c>
      <c r="M43" s="433">
        <f t="shared" si="14"/>
        <v>10</v>
      </c>
      <c r="N43" s="324">
        <f t="shared" si="20"/>
        <v>106</v>
      </c>
      <c r="O43" s="433"/>
      <c r="P43" s="433">
        <f t="shared" si="17"/>
        <v>18</v>
      </c>
      <c r="Q43" s="433">
        <f t="shared" si="18"/>
        <v>88</v>
      </c>
      <c r="R43" s="434"/>
      <c r="S43" s="434"/>
      <c r="T43" s="44"/>
      <c r="U43" s="192">
        <v>3</v>
      </c>
      <c r="V43" s="193">
        <v>3</v>
      </c>
      <c r="W43" s="205">
        <v>3</v>
      </c>
      <c r="X43" s="205">
        <v>0</v>
      </c>
      <c r="Y43" s="205">
        <v>0</v>
      </c>
      <c r="Z43" s="204">
        <v>0</v>
      </c>
      <c r="AA43" s="204">
        <v>18</v>
      </c>
      <c r="AB43" s="204">
        <v>18</v>
      </c>
      <c r="AC43" s="204">
        <v>18</v>
      </c>
      <c r="AD43" s="204">
        <v>10</v>
      </c>
      <c r="AE43" s="291">
        <v>10</v>
      </c>
      <c r="AF43" s="309">
        <v>10</v>
      </c>
      <c r="AG43" s="204">
        <v>1</v>
      </c>
      <c r="AH43" s="204">
        <v>1</v>
      </c>
      <c r="AI43" s="206">
        <v>1</v>
      </c>
      <c r="AJ43" s="204">
        <v>88</v>
      </c>
      <c r="AK43" s="204">
        <v>88</v>
      </c>
      <c r="AL43" s="206">
        <v>88</v>
      </c>
      <c r="AM43" s="206">
        <v>40</v>
      </c>
      <c r="AN43" s="204">
        <v>40</v>
      </c>
      <c r="AO43" s="206">
        <v>40</v>
      </c>
    </row>
    <row r="44" spans="1:41" s="321" customFormat="1" ht="30" customHeight="1">
      <c r="A44" s="440"/>
      <c r="B44" s="305" t="s">
        <v>68</v>
      </c>
      <c r="C44" s="317" t="s">
        <v>69</v>
      </c>
      <c r="D44" s="317">
        <v>44.811999323981738</v>
      </c>
      <c r="E44" s="318">
        <v>46.804070622854333</v>
      </c>
      <c r="F44" s="318">
        <v>46.831609803761907</v>
      </c>
      <c r="G44" s="318">
        <v>47.094188878139903</v>
      </c>
      <c r="H44" s="324">
        <f>(H48/H40)*10</f>
        <v>44.050060855164702</v>
      </c>
      <c r="I44" s="432">
        <f t="shared" ref="I44:S44" si="27">(I48/I40)*10</f>
        <v>39.333333333333329</v>
      </c>
      <c r="J44" s="432">
        <f t="shared" si="27"/>
        <v>45.060606060606062</v>
      </c>
      <c r="K44" s="432">
        <f t="shared" si="27"/>
        <v>48.493224932249326</v>
      </c>
      <c r="L44" s="432">
        <f t="shared" si="27"/>
        <v>50.117647058823522</v>
      </c>
      <c r="M44" s="432">
        <f t="shared" si="27"/>
        <v>52.00056353902508</v>
      </c>
      <c r="N44" s="324">
        <f t="shared" si="27"/>
        <v>43.696480850809579</v>
      </c>
      <c r="O44" s="432">
        <f t="shared" si="27"/>
        <v>51.499999999999993</v>
      </c>
      <c r="P44" s="432">
        <f t="shared" si="27"/>
        <v>46.753424657534246</v>
      </c>
      <c r="Q44" s="432">
        <f t="shared" si="27"/>
        <v>48.672731867576445</v>
      </c>
      <c r="R44" s="432">
        <f t="shared" si="27"/>
        <v>43.064516129032256</v>
      </c>
      <c r="S44" s="432">
        <f t="shared" si="27"/>
        <v>41.141868512110726</v>
      </c>
      <c r="T44" s="447"/>
      <c r="U44" s="441">
        <v>48.493224932249326</v>
      </c>
      <c r="V44" s="442">
        <v>48.493224932249326</v>
      </c>
      <c r="W44" s="443">
        <v>48.493224932249326</v>
      </c>
      <c r="X44" s="444">
        <v>51.499999999999993</v>
      </c>
      <c r="Y44" s="443">
        <v>51.499999999999993</v>
      </c>
      <c r="Z44" s="444">
        <v>51.499999999999993</v>
      </c>
      <c r="AA44" s="444">
        <v>46.753424657534246</v>
      </c>
      <c r="AB44" s="444">
        <v>46.753424657534246</v>
      </c>
      <c r="AC44" s="444">
        <v>46.753424657534246</v>
      </c>
      <c r="AD44" s="444">
        <v>47.9</v>
      </c>
      <c r="AE44" s="448">
        <v>47.935064935064943</v>
      </c>
      <c r="AF44" s="448">
        <v>47.94</v>
      </c>
      <c r="AG44" s="444">
        <v>50.117647058823522</v>
      </c>
      <c r="AH44" s="444">
        <v>50.117647058823522</v>
      </c>
      <c r="AI44" s="446">
        <v>50.117647058823522</v>
      </c>
      <c r="AJ44" s="444">
        <v>48.520215633423177</v>
      </c>
      <c r="AK44" s="444">
        <v>48.672731867576445</v>
      </c>
      <c r="AL44" s="444">
        <v>48.672731867576445</v>
      </c>
      <c r="AM44" s="444">
        <v>45.1</v>
      </c>
      <c r="AN44" s="444">
        <v>45.07360532889259</v>
      </c>
      <c r="AO44" s="446">
        <v>45.07360532889259</v>
      </c>
    </row>
    <row r="45" spans="1:41" ht="36" customHeight="1">
      <c r="A45" s="178"/>
      <c r="B45" s="179" t="s">
        <v>74</v>
      </c>
      <c r="C45" s="180" t="s">
        <v>69</v>
      </c>
      <c r="D45" s="180">
        <v>45.272097696707377</v>
      </c>
      <c r="E45" s="44">
        <v>48.946616423300362</v>
      </c>
      <c r="F45" s="44">
        <v>48.98363466334164</v>
      </c>
      <c r="G45" s="44">
        <v>49.357039588037487</v>
      </c>
      <c r="H45" s="324">
        <f>(H49/H41)*10</f>
        <v>43.711233289292359</v>
      </c>
      <c r="I45" s="432">
        <f t="shared" ref="I45:S45" si="28">(I49/I41)*10</f>
        <v>39.333333333333329</v>
      </c>
      <c r="J45" s="432">
        <f t="shared" si="28"/>
        <v>45.4</v>
      </c>
      <c r="K45" s="432">
        <f t="shared" si="28"/>
        <v>51</v>
      </c>
      <c r="L45" s="432">
        <f t="shared" si="28"/>
        <v>55</v>
      </c>
      <c r="M45" s="432">
        <f t="shared" si="28"/>
        <v>57.693439246837301</v>
      </c>
      <c r="N45" s="324">
        <f t="shared" si="28"/>
        <v>46.495827306108815</v>
      </c>
      <c r="O45" s="432">
        <f t="shared" si="28"/>
        <v>55</v>
      </c>
      <c r="P45" s="432">
        <f t="shared" si="28"/>
        <v>53</v>
      </c>
      <c r="Q45" s="432">
        <f t="shared" si="28"/>
        <v>54</v>
      </c>
      <c r="R45" s="432">
        <f t="shared" si="28"/>
        <v>44.826086956521742</v>
      </c>
      <c r="S45" s="432">
        <f t="shared" si="28"/>
        <v>43.89496717724289</v>
      </c>
      <c r="T45" s="44"/>
      <c r="U45" s="192">
        <v>51</v>
      </c>
      <c r="V45" s="193">
        <v>51</v>
      </c>
      <c r="W45" s="205">
        <v>51</v>
      </c>
      <c r="X45" s="204">
        <v>55</v>
      </c>
      <c r="Y45" s="205">
        <v>55</v>
      </c>
      <c r="Z45" s="204">
        <v>55</v>
      </c>
      <c r="AA45" s="204">
        <v>53</v>
      </c>
      <c r="AB45" s="204">
        <v>53</v>
      </c>
      <c r="AC45" s="204">
        <v>53</v>
      </c>
      <c r="AD45" s="204">
        <v>53</v>
      </c>
      <c r="AE45" s="204">
        <v>53</v>
      </c>
      <c r="AF45" s="206">
        <v>53</v>
      </c>
      <c r="AG45" s="204">
        <v>55</v>
      </c>
      <c r="AH45" s="204">
        <v>55</v>
      </c>
      <c r="AI45" s="206">
        <v>55</v>
      </c>
      <c r="AJ45" s="204">
        <v>54</v>
      </c>
      <c r="AK45" s="204">
        <v>54</v>
      </c>
      <c r="AL45" s="206">
        <v>54</v>
      </c>
      <c r="AM45" s="204">
        <v>45.4</v>
      </c>
      <c r="AN45" s="204">
        <v>45.4</v>
      </c>
      <c r="AO45" s="206">
        <v>45.4</v>
      </c>
    </row>
    <row r="46" spans="1:41" ht="36" customHeight="1">
      <c r="A46" s="178"/>
      <c r="B46" s="179" t="s">
        <v>75</v>
      </c>
      <c r="C46" s="180" t="s">
        <v>69</v>
      </c>
      <c r="D46" s="180">
        <v>47.112881806108895</v>
      </c>
      <c r="E46" s="44">
        <v>47.080890973036347</v>
      </c>
      <c r="F46" s="44">
        <v>47.080890973036347</v>
      </c>
      <c r="G46" s="44">
        <v>47.415523388982031</v>
      </c>
      <c r="H46" s="325">
        <f t="shared" ref="H46:S46" si="29">(H50/H42)*10</f>
        <v>46.517239968914893</v>
      </c>
      <c r="I46" s="433"/>
      <c r="J46" s="433">
        <f t="shared" si="29"/>
        <v>45.9</v>
      </c>
      <c r="K46" s="433">
        <f t="shared" si="29"/>
        <v>46.000000000000007</v>
      </c>
      <c r="L46" s="433">
        <f t="shared" si="29"/>
        <v>47</v>
      </c>
      <c r="M46" s="433">
        <f t="shared" si="29"/>
        <v>51.130048165987404</v>
      </c>
      <c r="N46" s="325">
        <f t="shared" si="29"/>
        <v>40.892376681614344</v>
      </c>
      <c r="O46" s="433">
        <f t="shared" si="29"/>
        <v>48</v>
      </c>
      <c r="P46" s="433">
        <f t="shared" si="29"/>
        <v>47</v>
      </c>
      <c r="Q46" s="433">
        <f t="shared" si="29"/>
        <v>49</v>
      </c>
      <c r="R46" s="433">
        <f t="shared" si="29"/>
        <v>38</v>
      </c>
      <c r="S46" s="433">
        <f t="shared" si="29"/>
        <v>38.073170731707314</v>
      </c>
      <c r="T46" s="44"/>
      <c r="U46" s="192">
        <v>46</v>
      </c>
      <c r="V46" s="193">
        <v>46</v>
      </c>
      <c r="W46" s="205">
        <v>46</v>
      </c>
      <c r="X46" s="204">
        <v>48</v>
      </c>
      <c r="Y46" s="205">
        <v>48</v>
      </c>
      <c r="Z46" s="204">
        <v>48</v>
      </c>
      <c r="AA46" s="204">
        <v>47</v>
      </c>
      <c r="AB46" s="204">
        <v>47</v>
      </c>
      <c r="AC46" s="204">
        <v>47</v>
      </c>
      <c r="AD46" s="204">
        <v>46</v>
      </c>
      <c r="AE46" s="204">
        <v>46</v>
      </c>
      <c r="AF46" s="206">
        <v>46</v>
      </c>
      <c r="AG46" s="204">
        <v>47</v>
      </c>
      <c r="AH46" s="204">
        <v>47</v>
      </c>
      <c r="AI46" s="206">
        <v>47</v>
      </c>
      <c r="AJ46" s="204">
        <v>49</v>
      </c>
      <c r="AK46" s="204">
        <v>49</v>
      </c>
      <c r="AL46" s="206">
        <v>49</v>
      </c>
      <c r="AM46" s="204">
        <v>45.9</v>
      </c>
      <c r="AN46" s="204">
        <v>45.9</v>
      </c>
      <c r="AO46" s="206">
        <v>45.9</v>
      </c>
    </row>
    <row r="47" spans="1:41" ht="36" customHeight="1">
      <c r="A47" s="178"/>
      <c r="B47" s="179" t="s">
        <v>76</v>
      </c>
      <c r="C47" s="180" t="s">
        <v>69</v>
      </c>
      <c r="D47" s="180">
        <v>37.537499999999994</v>
      </c>
      <c r="E47" s="44">
        <v>37.537499999999994</v>
      </c>
      <c r="F47" s="44">
        <v>37.537499999999994</v>
      </c>
      <c r="G47" s="44">
        <v>37.537499999999994</v>
      </c>
      <c r="H47" s="324">
        <f>(H51/H43)*10</f>
        <v>37.296296296296298</v>
      </c>
      <c r="I47" s="432"/>
      <c r="J47" s="432">
        <f t="shared" ref="J47:Q47" si="30">(J51/J43)*10</f>
        <v>38</v>
      </c>
      <c r="K47" s="432">
        <f t="shared" si="30"/>
        <v>36</v>
      </c>
      <c r="L47" s="432">
        <f t="shared" si="30"/>
        <v>36</v>
      </c>
      <c r="M47" s="432">
        <f t="shared" si="30"/>
        <v>35</v>
      </c>
      <c r="N47" s="324">
        <f t="shared" si="30"/>
        <v>37.660377358490564</v>
      </c>
      <c r="O47" s="432"/>
      <c r="P47" s="432">
        <f t="shared" si="30"/>
        <v>36</v>
      </c>
      <c r="Q47" s="432">
        <f t="shared" si="30"/>
        <v>38</v>
      </c>
      <c r="R47" s="432"/>
      <c r="S47" s="432"/>
      <c r="T47" s="44"/>
      <c r="U47" s="192">
        <v>36</v>
      </c>
      <c r="V47" s="193">
        <v>36</v>
      </c>
      <c r="W47" s="205">
        <v>36</v>
      </c>
      <c r="X47" s="204">
        <v>0</v>
      </c>
      <c r="Y47" s="205">
        <v>0</v>
      </c>
      <c r="Z47" s="204">
        <v>0</v>
      </c>
      <c r="AA47" s="204">
        <v>36</v>
      </c>
      <c r="AB47" s="204">
        <v>36</v>
      </c>
      <c r="AC47" s="204">
        <v>36</v>
      </c>
      <c r="AD47" s="204">
        <v>35</v>
      </c>
      <c r="AE47" s="204">
        <v>35</v>
      </c>
      <c r="AF47" s="206">
        <v>35</v>
      </c>
      <c r="AG47" s="204">
        <v>36</v>
      </c>
      <c r="AH47" s="204">
        <v>36</v>
      </c>
      <c r="AI47" s="206">
        <v>36</v>
      </c>
      <c r="AJ47" s="204">
        <v>38</v>
      </c>
      <c r="AK47" s="204">
        <v>38</v>
      </c>
      <c r="AL47" s="206">
        <v>38</v>
      </c>
      <c r="AM47" s="204">
        <v>38</v>
      </c>
      <c r="AN47" s="204">
        <v>38</v>
      </c>
      <c r="AO47" s="206">
        <v>38</v>
      </c>
    </row>
    <row r="48" spans="1:41" s="321" customFormat="1" ht="38.25" customHeight="1">
      <c r="A48" s="440"/>
      <c r="B48" s="305" t="s">
        <v>70</v>
      </c>
      <c r="C48" s="317" t="s">
        <v>59</v>
      </c>
      <c r="D48" s="317">
        <v>5303.0519999999997</v>
      </c>
      <c r="E48" s="320">
        <v>5726.01</v>
      </c>
      <c r="F48" s="327">
        <v>5751.3899999999994</v>
      </c>
      <c r="G48" s="327">
        <v>5646.9699999999993</v>
      </c>
      <c r="H48" s="324">
        <f t="shared" si="11"/>
        <v>4415.49</v>
      </c>
      <c r="I48" s="432">
        <f>+I49</f>
        <v>1180</v>
      </c>
      <c r="J48" s="433">
        <f t="shared" si="19"/>
        <v>2602.25</v>
      </c>
      <c r="K48" s="433">
        <f t="shared" si="12"/>
        <v>178.94</v>
      </c>
      <c r="L48" s="433">
        <f t="shared" si="13"/>
        <v>85.199999999999989</v>
      </c>
      <c r="M48" s="433">
        <f t="shared" si="14"/>
        <v>369.1</v>
      </c>
      <c r="N48" s="324">
        <f t="shared" si="20"/>
        <v>7313.48</v>
      </c>
      <c r="O48" s="433">
        <f t="shared" si="16"/>
        <v>144.19999999999999</v>
      </c>
      <c r="P48" s="433">
        <f t="shared" si="17"/>
        <v>341.3</v>
      </c>
      <c r="Q48" s="433">
        <f t="shared" si="18"/>
        <v>1925.98</v>
      </c>
      <c r="R48" s="434">
        <f>+R49+R50</f>
        <v>1335</v>
      </c>
      <c r="S48" s="434">
        <f>+S49+S50</f>
        <v>3567</v>
      </c>
      <c r="T48" s="318"/>
      <c r="U48" s="441">
        <v>178.94</v>
      </c>
      <c r="V48" s="442">
        <v>178.94</v>
      </c>
      <c r="W48" s="443">
        <v>178.94</v>
      </c>
      <c r="X48" s="444">
        <v>144.19999999999999</v>
      </c>
      <c r="Y48" s="443">
        <v>144.19999999999999</v>
      </c>
      <c r="Z48" s="444">
        <v>144.19999999999999</v>
      </c>
      <c r="AA48" s="444">
        <v>341.3</v>
      </c>
      <c r="AB48" s="444">
        <v>341.3</v>
      </c>
      <c r="AC48" s="444">
        <v>341.3</v>
      </c>
      <c r="AD48" s="444">
        <v>369.1</v>
      </c>
      <c r="AE48" s="444">
        <v>369.1</v>
      </c>
      <c r="AF48" s="445">
        <v>369.1</v>
      </c>
      <c r="AG48" s="444">
        <v>85.199999999999989</v>
      </c>
      <c r="AH48" s="444">
        <v>85.199999999999989</v>
      </c>
      <c r="AI48" s="446">
        <v>85.199999999999989</v>
      </c>
      <c r="AJ48" s="444">
        <v>1900.6</v>
      </c>
      <c r="AK48" s="444">
        <v>1925.98</v>
      </c>
      <c r="AL48" s="444">
        <v>1925.98</v>
      </c>
      <c r="AM48" s="444">
        <v>2706.7</v>
      </c>
      <c r="AN48" s="444">
        <v>2706.67</v>
      </c>
      <c r="AO48" s="444">
        <v>2602.25</v>
      </c>
    </row>
    <row r="49" spans="1:41" ht="36" customHeight="1">
      <c r="A49" s="178"/>
      <c r="B49" s="179" t="s">
        <v>74</v>
      </c>
      <c r="C49" s="180" t="s">
        <v>59</v>
      </c>
      <c r="D49" s="180">
        <v>2928.652</v>
      </c>
      <c r="E49" s="40">
        <v>3117.41</v>
      </c>
      <c r="F49" s="112">
        <v>3142.79</v>
      </c>
      <c r="G49" s="112">
        <v>3038.37</v>
      </c>
      <c r="H49" s="324">
        <f t="shared" si="11"/>
        <v>3076.79</v>
      </c>
      <c r="I49" s="434">
        <v>1180</v>
      </c>
      <c r="J49" s="433">
        <f t="shared" si="19"/>
        <v>1532.25</v>
      </c>
      <c r="K49" s="433">
        <f t="shared" si="12"/>
        <v>124.43999999999998</v>
      </c>
      <c r="L49" s="433">
        <f t="shared" si="13"/>
        <v>44</v>
      </c>
      <c r="M49" s="433">
        <f t="shared" si="14"/>
        <v>196.1</v>
      </c>
      <c r="N49" s="324">
        <f t="shared" si="20"/>
        <v>4178.58</v>
      </c>
      <c r="O49" s="433">
        <f t="shared" si="16"/>
        <v>77</v>
      </c>
      <c r="P49" s="433">
        <f t="shared" si="17"/>
        <v>159</v>
      </c>
      <c r="Q49" s="433">
        <f t="shared" si="18"/>
        <v>905.57999999999993</v>
      </c>
      <c r="R49" s="434">
        <v>1031</v>
      </c>
      <c r="S49" s="434">
        <v>2006</v>
      </c>
      <c r="T49" s="44"/>
      <c r="U49" s="194">
        <v>124.43999999999998</v>
      </c>
      <c r="V49" s="193">
        <v>124.43999999999998</v>
      </c>
      <c r="W49" s="205">
        <v>124.43999999999998</v>
      </c>
      <c r="X49" s="206">
        <v>77</v>
      </c>
      <c r="Y49" s="205">
        <v>77</v>
      </c>
      <c r="Z49" s="204">
        <v>77</v>
      </c>
      <c r="AA49" s="206">
        <v>159</v>
      </c>
      <c r="AB49" s="206">
        <v>159</v>
      </c>
      <c r="AC49" s="206">
        <v>159</v>
      </c>
      <c r="AD49" s="206">
        <v>196.1</v>
      </c>
      <c r="AE49" s="204">
        <v>196.1</v>
      </c>
      <c r="AF49" s="206">
        <v>196.1</v>
      </c>
      <c r="AG49" s="206">
        <v>44</v>
      </c>
      <c r="AH49" s="204">
        <v>44</v>
      </c>
      <c r="AI49" s="206">
        <v>44</v>
      </c>
      <c r="AJ49" s="206">
        <v>880.2</v>
      </c>
      <c r="AK49" s="206">
        <v>905.57999999999993</v>
      </c>
      <c r="AL49" s="206">
        <v>905.57999999999993</v>
      </c>
      <c r="AM49" s="206">
        <v>1636.6699999999998</v>
      </c>
      <c r="AN49" s="206">
        <v>1636.6699999999998</v>
      </c>
      <c r="AO49" s="206">
        <v>1532.25</v>
      </c>
    </row>
    <row r="50" spans="1:41" ht="30" customHeight="1">
      <c r="A50" s="178"/>
      <c r="B50" s="179" t="s">
        <v>75</v>
      </c>
      <c r="C50" s="180" t="s">
        <v>59</v>
      </c>
      <c r="D50" s="180">
        <v>1773.8</v>
      </c>
      <c r="E50" s="44">
        <v>2008</v>
      </c>
      <c r="F50" s="112">
        <v>2008</v>
      </c>
      <c r="G50" s="112">
        <v>2008</v>
      </c>
      <c r="H50" s="324">
        <f t="shared" si="11"/>
        <v>1137.3000000000002</v>
      </c>
      <c r="I50" s="433"/>
      <c r="J50" s="433">
        <f t="shared" si="19"/>
        <v>918</v>
      </c>
      <c r="K50" s="433">
        <f t="shared" si="12"/>
        <v>43.7</v>
      </c>
      <c r="L50" s="433">
        <f t="shared" si="13"/>
        <v>37.6</v>
      </c>
      <c r="M50" s="433">
        <f t="shared" si="14"/>
        <v>138</v>
      </c>
      <c r="N50" s="324">
        <f t="shared" si="20"/>
        <v>2735.7</v>
      </c>
      <c r="O50" s="433">
        <f t="shared" si="16"/>
        <v>67.2</v>
      </c>
      <c r="P50" s="433">
        <f t="shared" si="17"/>
        <v>117.5</v>
      </c>
      <c r="Q50" s="433">
        <f t="shared" si="18"/>
        <v>686</v>
      </c>
      <c r="R50" s="434">
        <v>304</v>
      </c>
      <c r="S50" s="434">
        <v>1561</v>
      </c>
      <c r="T50" s="44"/>
      <c r="U50" s="194">
        <v>43.7</v>
      </c>
      <c r="V50" s="193">
        <v>43.7</v>
      </c>
      <c r="W50" s="205">
        <v>43.7</v>
      </c>
      <c r="X50" s="206">
        <v>67.2</v>
      </c>
      <c r="Y50" s="205">
        <v>67.2</v>
      </c>
      <c r="Z50" s="204">
        <v>67.2</v>
      </c>
      <c r="AA50" s="206">
        <v>117.5</v>
      </c>
      <c r="AB50" s="204">
        <v>117.5</v>
      </c>
      <c r="AC50" s="204">
        <v>117.5</v>
      </c>
      <c r="AD50" s="206">
        <v>138</v>
      </c>
      <c r="AE50" s="204">
        <v>138</v>
      </c>
      <c r="AF50" s="292">
        <v>138</v>
      </c>
      <c r="AG50" s="206">
        <v>37.6</v>
      </c>
      <c r="AH50" s="204">
        <v>37.6</v>
      </c>
      <c r="AI50" s="206">
        <v>37.6</v>
      </c>
      <c r="AJ50" s="206">
        <v>686</v>
      </c>
      <c r="AK50" s="204">
        <v>686</v>
      </c>
      <c r="AL50" s="206">
        <v>686</v>
      </c>
      <c r="AM50" s="206">
        <v>918</v>
      </c>
      <c r="AN50" s="204">
        <v>918</v>
      </c>
      <c r="AO50" s="204">
        <v>918</v>
      </c>
    </row>
    <row r="51" spans="1:41" ht="36.75" customHeight="1">
      <c r="A51" s="178"/>
      <c r="B51" s="179" t="s">
        <v>76</v>
      </c>
      <c r="C51" s="180" t="s">
        <v>59</v>
      </c>
      <c r="D51" s="180">
        <v>600.59999999999991</v>
      </c>
      <c r="E51" s="44">
        <v>600.59999999999991</v>
      </c>
      <c r="F51" s="112">
        <v>600.59999999999991</v>
      </c>
      <c r="G51" s="112">
        <v>600.59999999999991</v>
      </c>
      <c r="H51" s="324">
        <f t="shared" si="11"/>
        <v>201.4</v>
      </c>
      <c r="I51" s="434"/>
      <c r="J51" s="433">
        <f t="shared" si="19"/>
        <v>152</v>
      </c>
      <c r="K51" s="433">
        <f t="shared" si="12"/>
        <v>10.8</v>
      </c>
      <c r="L51" s="433">
        <f t="shared" si="13"/>
        <v>3.6</v>
      </c>
      <c r="M51" s="433">
        <f t="shared" si="14"/>
        <v>35</v>
      </c>
      <c r="N51" s="324">
        <f t="shared" si="20"/>
        <v>399.2</v>
      </c>
      <c r="O51" s="433"/>
      <c r="P51" s="433">
        <f t="shared" si="17"/>
        <v>64.8</v>
      </c>
      <c r="Q51" s="433">
        <f t="shared" si="18"/>
        <v>334.4</v>
      </c>
      <c r="R51" s="434"/>
      <c r="S51" s="434"/>
      <c r="T51" s="44"/>
      <c r="U51" s="194">
        <v>10.8</v>
      </c>
      <c r="V51" s="193">
        <v>10.8</v>
      </c>
      <c r="W51" s="205">
        <v>10.8</v>
      </c>
      <c r="X51" s="206">
        <v>0</v>
      </c>
      <c r="Y51" s="205">
        <v>0</v>
      </c>
      <c r="Z51" s="204">
        <v>0</v>
      </c>
      <c r="AA51" s="206">
        <v>64.8</v>
      </c>
      <c r="AB51" s="204">
        <v>64.8</v>
      </c>
      <c r="AC51" s="204">
        <v>64.8</v>
      </c>
      <c r="AD51" s="206">
        <v>35</v>
      </c>
      <c r="AE51" s="204">
        <v>35</v>
      </c>
      <c r="AF51" s="206">
        <v>35</v>
      </c>
      <c r="AG51" s="206">
        <v>3.6</v>
      </c>
      <c r="AH51" s="204">
        <v>3.6</v>
      </c>
      <c r="AI51" s="206">
        <v>3.6</v>
      </c>
      <c r="AJ51" s="206">
        <v>334.4</v>
      </c>
      <c r="AK51" s="204">
        <v>334.4</v>
      </c>
      <c r="AL51" s="206">
        <v>334.4</v>
      </c>
      <c r="AM51" s="206">
        <v>152</v>
      </c>
      <c r="AN51" s="204">
        <v>152</v>
      </c>
      <c r="AO51" s="204">
        <v>152</v>
      </c>
    </row>
    <row r="52" spans="1:41" s="321" customFormat="1" ht="30" customHeight="1">
      <c r="A52" s="307">
        <v>9</v>
      </c>
      <c r="B52" s="305" t="s">
        <v>77</v>
      </c>
      <c r="C52" s="317"/>
      <c r="D52" s="455"/>
      <c r="E52" s="317"/>
      <c r="F52" s="327"/>
      <c r="G52" s="327"/>
      <c r="H52" s="318"/>
      <c r="I52" s="434"/>
      <c r="J52" s="433"/>
      <c r="K52" s="433"/>
      <c r="L52" s="433"/>
      <c r="M52" s="433"/>
      <c r="N52" s="327"/>
      <c r="O52" s="433"/>
      <c r="P52" s="433"/>
      <c r="Q52" s="433"/>
      <c r="R52" s="434"/>
      <c r="S52" s="434"/>
      <c r="T52" s="318"/>
      <c r="U52" s="458"/>
      <c r="V52" s="459"/>
      <c r="W52" s="459"/>
      <c r="X52" s="458"/>
      <c r="Y52" s="459"/>
      <c r="Z52" s="459"/>
      <c r="AA52" s="458"/>
      <c r="AB52" s="459"/>
      <c r="AC52" s="459"/>
      <c r="AD52" s="458"/>
      <c r="AE52" s="459"/>
      <c r="AF52" s="459"/>
      <c r="AG52" s="458"/>
      <c r="AH52" s="459"/>
      <c r="AI52" s="459"/>
      <c r="AJ52" s="458"/>
      <c r="AK52" s="459"/>
      <c r="AL52" s="459"/>
      <c r="AM52" s="460"/>
      <c r="AN52" s="459"/>
      <c r="AO52" s="461"/>
    </row>
    <row r="53" spans="1:41" ht="33.75" customHeight="1">
      <c r="A53" s="178"/>
      <c r="B53" s="179" t="s">
        <v>64</v>
      </c>
      <c r="C53" s="180" t="s">
        <v>56</v>
      </c>
      <c r="D53" s="180">
        <v>329.8</v>
      </c>
      <c r="E53" s="44">
        <v>326.8</v>
      </c>
      <c r="F53" s="44">
        <v>335.07</v>
      </c>
      <c r="G53" s="44">
        <v>337.28000000000003</v>
      </c>
      <c r="H53" s="324">
        <f>+I53+J53+K53+L53+M53</f>
        <v>165.23</v>
      </c>
      <c r="I53" s="432"/>
      <c r="J53" s="433">
        <f>+J55+J60+J64</f>
        <v>67.25</v>
      </c>
      <c r="K53" s="433">
        <f t="shared" ref="K53:Q53" si="31">+K55+K60+K64</f>
        <v>12</v>
      </c>
      <c r="L53" s="433">
        <f t="shared" si="31"/>
        <v>27</v>
      </c>
      <c r="M53" s="433">
        <f t="shared" si="31"/>
        <v>58.98</v>
      </c>
      <c r="N53" s="324">
        <f t="shared" ref="N53:N87" si="32">O53+P53+Q53+R53+S53</f>
        <v>262.70000000000005</v>
      </c>
      <c r="O53" s="433">
        <f t="shared" si="31"/>
        <v>16.5</v>
      </c>
      <c r="P53" s="433">
        <f t="shared" si="31"/>
        <v>35.5</v>
      </c>
      <c r="Q53" s="433">
        <f t="shared" si="31"/>
        <v>185.70000000000002</v>
      </c>
      <c r="R53" s="436">
        <v>20</v>
      </c>
      <c r="S53" s="436">
        <v>5</v>
      </c>
      <c r="T53" s="44"/>
      <c r="U53" s="192">
        <v>12</v>
      </c>
      <c r="V53" s="193">
        <v>12</v>
      </c>
      <c r="W53" s="205">
        <v>12</v>
      </c>
      <c r="X53" s="204">
        <v>16.5</v>
      </c>
      <c r="Y53" s="205">
        <v>16.5</v>
      </c>
      <c r="Z53" s="204">
        <v>16.5</v>
      </c>
      <c r="AA53" s="204">
        <v>35</v>
      </c>
      <c r="AB53" s="204">
        <v>35</v>
      </c>
      <c r="AC53" s="204">
        <v>35</v>
      </c>
      <c r="AD53" s="204">
        <v>49</v>
      </c>
      <c r="AE53" s="204">
        <v>48.97</v>
      </c>
      <c r="AF53" s="204">
        <v>55.18</v>
      </c>
      <c r="AG53" s="204">
        <v>27</v>
      </c>
      <c r="AH53" s="204">
        <v>27</v>
      </c>
      <c r="AI53" s="206">
        <v>27</v>
      </c>
      <c r="AJ53" s="204">
        <v>121</v>
      </c>
      <c r="AK53" s="204">
        <v>129.10000000000002</v>
      </c>
      <c r="AL53" s="206">
        <v>129.10000000000002</v>
      </c>
      <c r="AM53" s="204">
        <v>67</v>
      </c>
      <c r="AN53" s="204">
        <v>66.5</v>
      </c>
      <c r="AO53" s="206">
        <v>66.5</v>
      </c>
    </row>
    <row r="54" spans="1:41" ht="34.5" customHeight="1">
      <c r="A54" s="178"/>
      <c r="B54" s="179" t="s">
        <v>65</v>
      </c>
      <c r="C54" s="180" t="s">
        <v>59</v>
      </c>
      <c r="D54" s="180">
        <v>3126.8999999999996</v>
      </c>
      <c r="E54" s="44">
        <v>3148.8</v>
      </c>
      <c r="F54" s="44">
        <v>3235.8298138999999</v>
      </c>
      <c r="G54" s="44">
        <v>3261.4817465999995</v>
      </c>
      <c r="H54" s="324">
        <f t="shared" si="11"/>
        <v>1434.4317466</v>
      </c>
      <c r="I54" s="432"/>
      <c r="J54" s="433">
        <f>J59+J63</f>
        <v>567.25</v>
      </c>
      <c r="K54" s="433">
        <f t="shared" ref="K54:Q54" si="33">K59+K63</f>
        <v>95.5</v>
      </c>
      <c r="L54" s="433">
        <f t="shared" si="33"/>
        <v>275.39999999999998</v>
      </c>
      <c r="M54" s="433">
        <f t="shared" si="33"/>
        <v>496.28174659999996</v>
      </c>
      <c r="N54" s="324">
        <f t="shared" si="32"/>
        <v>1902.05</v>
      </c>
      <c r="O54" s="433">
        <f t="shared" si="33"/>
        <v>148.5</v>
      </c>
      <c r="P54" s="433">
        <f t="shared" si="33"/>
        <v>367.5</v>
      </c>
      <c r="Q54" s="433">
        <f t="shared" si="33"/>
        <v>1311.05</v>
      </c>
      <c r="R54" s="436">
        <v>60</v>
      </c>
      <c r="S54" s="436">
        <v>15</v>
      </c>
      <c r="T54" s="44"/>
      <c r="U54" s="192">
        <v>95.5</v>
      </c>
      <c r="V54" s="193">
        <v>95.5</v>
      </c>
      <c r="W54" s="205">
        <v>95.5</v>
      </c>
      <c r="X54" s="204">
        <v>148.5</v>
      </c>
      <c r="Y54" s="205">
        <v>148.5</v>
      </c>
      <c r="Z54" s="204">
        <v>148.5</v>
      </c>
      <c r="AA54" s="204">
        <v>367.5</v>
      </c>
      <c r="AB54" s="204">
        <v>367.5</v>
      </c>
      <c r="AC54" s="204">
        <v>367.5</v>
      </c>
      <c r="AD54" s="204">
        <v>440.69962999999996</v>
      </c>
      <c r="AE54" s="204">
        <v>440.42981389999994</v>
      </c>
      <c r="AF54" s="204">
        <v>496.28174659999996</v>
      </c>
      <c r="AG54" s="204">
        <v>275</v>
      </c>
      <c r="AH54" s="204">
        <v>275</v>
      </c>
      <c r="AI54" s="206">
        <v>275</v>
      </c>
      <c r="AJ54" s="204">
        <v>1221</v>
      </c>
      <c r="AK54" s="204">
        <v>1221</v>
      </c>
      <c r="AL54" s="206">
        <v>1221</v>
      </c>
      <c r="AM54" s="204">
        <v>600</v>
      </c>
      <c r="AN54" s="204">
        <v>600</v>
      </c>
      <c r="AO54" s="206">
        <v>600</v>
      </c>
    </row>
    <row r="55" spans="1:41" s="321" customFormat="1" ht="33" customHeight="1">
      <c r="A55" s="462" t="s">
        <v>89</v>
      </c>
      <c r="B55" s="305" t="s">
        <v>78</v>
      </c>
      <c r="C55" s="317" t="s">
        <v>56</v>
      </c>
      <c r="D55" s="317">
        <v>278.8</v>
      </c>
      <c r="E55" s="318">
        <v>293.8</v>
      </c>
      <c r="F55" s="320">
        <v>302.07</v>
      </c>
      <c r="G55" s="320">
        <v>308.28000000000003</v>
      </c>
      <c r="H55" s="324">
        <f t="shared" si="11"/>
        <v>147.68</v>
      </c>
      <c r="I55" s="397"/>
      <c r="J55" s="433">
        <f t="shared" ref="J55:J98" si="34">+AO55</f>
        <v>54.5</v>
      </c>
      <c r="K55" s="433">
        <f t="shared" ref="K55:K90" si="35">+W55</f>
        <v>11</v>
      </c>
      <c r="L55" s="433">
        <f t="shared" ref="L55:L95" si="36">+AI55</f>
        <v>27</v>
      </c>
      <c r="M55" s="433">
        <f t="shared" ref="M55:M95" si="37">+AF55</f>
        <v>55.18</v>
      </c>
      <c r="N55" s="324">
        <f t="shared" si="32"/>
        <v>160.60000000000002</v>
      </c>
      <c r="O55" s="433">
        <f t="shared" ref="O55:O95" si="38">+Z55</f>
        <v>16.5</v>
      </c>
      <c r="P55" s="433">
        <f t="shared" ref="P55:P95" si="39">+AC55</f>
        <v>30</v>
      </c>
      <c r="Q55" s="433">
        <f t="shared" ref="Q55:Q95" si="40">+AL55</f>
        <v>114.10000000000001</v>
      </c>
      <c r="R55" s="397"/>
      <c r="S55" s="397"/>
      <c r="T55" s="318"/>
      <c r="U55" s="441">
        <v>11</v>
      </c>
      <c r="V55" s="441">
        <v>11</v>
      </c>
      <c r="W55" s="444">
        <v>11</v>
      </c>
      <c r="X55" s="444">
        <v>16.5</v>
      </c>
      <c r="Y55" s="444">
        <v>16.5</v>
      </c>
      <c r="Z55" s="444">
        <v>16.5</v>
      </c>
      <c r="AA55" s="444">
        <v>30</v>
      </c>
      <c r="AB55" s="444">
        <v>30</v>
      </c>
      <c r="AC55" s="444">
        <v>30</v>
      </c>
      <c r="AD55" s="444">
        <v>49</v>
      </c>
      <c r="AE55" s="444">
        <v>48.97</v>
      </c>
      <c r="AF55" s="448">
        <v>55.18</v>
      </c>
      <c r="AG55" s="444">
        <v>27</v>
      </c>
      <c r="AH55" s="444">
        <v>27</v>
      </c>
      <c r="AI55" s="444">
        <v>27</v>
      </c>
      <c r="AJ55" s="444">
        <v>105.5</v>
      </c>
      <c r="AK55" s="444">
        <v>114.10000000000001</v>
      </c>
      <c r="AL55" s="444">
        <v>114.10000000000001</v>
      </c>
      <c r="AM55" s="444">
        <v>55</v>
      </c>
      <c r="AN55" s="444">
        <v>54.5</v>
      </c>
      <c r="AO55" s="444">
        <v>54.5</v>
      </c>
    </row>
    <row r="56" spans="1:41" ht="33.75" customHeight="1">
      <c r="A56" s="178"/>
      <c r="B56" s="179" t="s">
        <v>79</v>
      </c>
      <c r="C56" s="180" t="s">
        <v>56</v>
      </c>
      <c r="D56" s="180">
        <v>62</v>
      </c>
      <c r="E56" s="44">
        <v>62</v>
      </c>
      <c r="F56" s="112">
        <v>64.67</v>
      </c>
      <c r="G56" s="112">
        <v>66.739999999999995</v>
      </c>
      <c r="H56" s="324">
        <f t="shared" si="11"/>
        <v>39.54</v>
      </c>
      <c r="I56" s="434"/>
      <c r="J56" s="433">
        <f t="shared" si="34"/>
        <v>14.5</v>
      </c>
      <c r="K56" s="436">
        <f t="shared" si="35"/>
        <v>1</v>
      </c>
      <c r="L56" s="433">
        <f t="shared" si="36"/>
        <v>9</v>
      </c>
      <c r="M56" s="433">
        <f t="shared" si="37"/>
        <v>15.040000000000001</v>
      </c>
      <c r="N56" s="324">
        <f t="shared" si="32"/>
        <v>27.2</v>
      </c>
      <c r="O56" s="433">
        <f t="shared" si="38"/>
        <v>2.5</v>
      </c>
      <c r="P56" s="433">
        <f t="shared" si="39"/>
        <v>5</v>
      </c>
      <c r="Q56" s="433">
        <f t="shared" si="40"/>
        <v>19.7</v>
      </c>
      <c r="R56" s="434"/>
      <c r="S56" s="434"/>
      <c r="T56" s="44"/>
      <c r="U56" s="194">
        <v>1</v>
      </c>
      <c r="V56" s="193">
        <v>1</v>
      </c>
      <c r="W56" s="205">
        <v>1</v>
      </c>
      <c r="X56" s="206">
        <v>2.5</v>
      </c>
      <c r="Y56" s="205">
        <v>2.5</v>
      </c>
      <c r="Z56" s="204">
        <v>2.5</v>
      </c>
      <c r="AA56" s="206">
        <v>5</v>
      </c>
      <c r="AB56" s="204">
        <v>5</v>
      </c>
      <c r="AC56" s="204">
        <v>5</v>
      </c>
      <c r="AD56" s="292">
        <v>12.97</v>
      </c>
      <c r="AE56" s="292">
        <v>12.97</v>
      </c>
      <c r="AF56" s="292">
        <v>15.040000000000001</v>
      </c>
      <c r="AG56" s="206">
        <v>9</v>
      </c>
      <c r="AH56" s="204">
        <v>9</v>
      </c>
      <c r="AI56" s="206">
        <v>9</v>
      </c>
      <c r="AJ56" s="206">
        <v>17</v>
      </c>
      <c r="AK56" s="204">
        <v>19.7</v>
      </c>
      <c r="AL56" s="206">
        <v>19.7</v>
      </c>
      <c r="AM56" s="206">
        <v>14.5</v>
      </c>
      <c r="AN56" s="206">
        <v>14.5</v>
      </c>
      <c r="AO56" s="206">
        <v>14.5</v>
      </c>
    </row>
    <row r="57" spans="1:41" ht="33.75" customHeight="1">
      <c r="A57" s="178"/>
      <c r="B57" s="179" t="s">
        <v>80</v>
      </c>
      <c r="C57" s="180" t="s">
        <v>56</v>
      </c>
      <c r="D57" s="180">
        <v>216.8</v>
      </c>
      <c r="E57" s="44">
        <v>231.8</v>
      </c>
      <c r="F57" s="112">
        <v>237.4</v>
      </c>
      <c r="G57" s="112">
        <v>241.54000000000002</v>
      </c>
      <c r="H57" s="324">
        <f t="shared" si="11"/>
        <v>108.14</v>
      </c>
      <c r="I57" s="434"/>
      <c r="J57" s="433">
        <f t="shared" si="34"/>
        <v>40</v>
      </c>
      <c r="K57" s="433">
        <f t="shared" si="35"/>
        <v>10</v>
      </c>
      <c r="L57" s="433">
        <f t="shared" si="36"/>
        <v>18</v>
      </c>
      <c r="M57" s="433">
        <f t="shared" si="37"/>
        <v>40.14</v>
      </c>
      <c r="N57" s="324">
        <f t="shared" si="32"/>
        <v>133.4</v>
      </c>
      <c r="O57" s="433">
        <f t="shared" si="38"/>
        <v>14</v>
      </c>
      <c r="P57" s="433">
        <f t="shared" si="39"/>
        <v>25</v>
      </c>
      <c r="Q57" s="433">
        <f t="shared" si="40"/>
        <v>94.4</v>
      </c>
      <c r="R57" s="434"/>
      <c r="S57" s="434"/>
      <c r="T57" s="44"/>
      <c r="U57" s="194">
        <v>10</v>
      </c>
      <c r="V57" s="193">
        <v>10</v>
      </c>
      <c r="W57" s="205">
        <v>10</v>
      </c>
      <c r="X57" s="206">
        <v>14</v>
      </c>
      <c r="Y57" s="205">
        <v>14</v>
      </c>
      <c r="Z57" s="204">
        <v>14</v>
      </c>
      <c r="AA57" s="206">
        <v>25</v>
      </c>
      <c r="AB57" s="204">
        <v>25</v>
      </c>
      <c r="AC57" s="204">
        <v>25</v>
      </c>
      <c r="AD57" s="206">
        <v>36</v>
      </c>
      <c r="AE57" s="204">
        <v>36</v>
      </c>
      <c r="AF57" s="206">
        <v>40.14</v>
      </c>
      <c r="AG57" s="206">
        <v>18</v>
      </c>
      <c r="AH57" s="204">
        <v>18</v>
      </c>
      <c r="AI57" s="206">
        <v>18</v>
      </c>
      <c r="AJ57" s="206">
        <v>89</v>
      </c>
      <c r="AK57" s="204">
        <v>94.4</v>
      </c>
      <c r="AL57" s="206">
        <v>94.4</v>
      </c>
      <c r="AM57" s="206">
        <v>40</v>
      </c>
      <c r="AN57" s="206">
        <v>40</v>
      </c>
      <c r="AO57" s="206">
        <v>40</v>
      </c>
    </row>
    <row r="58" spans="1:41" ht="33.75" customHeight="1">
      <c r="A58" s="178"/>
      <c r="B58" s="179" t="s">
        <v>81</v>
      </c>
      <c r="C58" s="180" t="s">
        <v>69</v>
      </c>
      <c r="D58" s="180">
        <v>98.360832137733127</v>
      </c>
      <c r="E58" s="44">
        <v>98.6997957794418</v>
      </c>
      <c r="F58" s="44">
        <v>98.891972519614654</v>
      </c>
      <c r="G58" s="44">
        <v>98.71161757493185</v>
      </c>
      <c r="H58" s="324">
        <f t="shared" si="11"/>
        <v>364.93869999999998</v>
      </c>
      <c r="I58" s="432"/>
      <c r="J58" s="433">
        <f t="shared" si="34"/>
        <v>93</v>
      </c>
      <c r="K58" s="433">
        <f t="shared" si="35"/>
        <v>80</v>
      </c>
      <c r="L58" s="433">
        <f t="shared" si="36"/>
        <v>102</v>
      </c>
      <c r="M58" s="433">
        <f t="shared" si="37"/>
        <v>89.938699999999997</v>
      </c>
      <c r="N58" s="324">
        <f t="shared" si="32"/>
        <v>305</v>
      </c>
      <c r="O58" s="433">
        <f t="shared" si="38"/>
        <v>90</v>
      </c>
      <c r="P58" s="433">
        <f t="shared" si="39"/>
        <v>110</v>
      </c>
      <c r="Q58" s="433">
        <f t="shared" si="40"/>
        <v>105</v>
      </c>
      <c r="R58" s="432"/>
      <c r="S58" s="432"/>
      <c r="T58" s="44"/>
      <c r="U58" s="194">
        <v>80</v>
      </c>
      <c r="V58" s="193">
        <v>80</v>
      </c>
      <c r="W58" s="205">
        <v>80</v>
      </c>
      <c r="X58" s="206">
        <v>90</v>
      </c>
      <c r="Y58" s="205">
        <v>90</v>
      </c>
      <c r="Z58" s="204">
        <v>90</v>
      </c>
      <c r="AA58" s="206">
        <v>110</v>
      </c>
      <c r="AB58" s="204">
        <v>110</v>
      </c>
      <c r="AC58" s="204">
        <v>110</v>
      </c>
      <c r="AD58" s="206">
        <v>89.938699999999997</v>
      </c>
      <c r="AE58" s="206">
        <v>89.938699999999997</v>
      </c>
      <c r="AF58" s="206">
        <v>89.938699999999997</v>
      </c>
      <c r="AG58" s="206">
        <v>102</v>
      </c>
      <c r="AH58" s="204">
        <v>102</v>
      </c>
      <c r="AI58" s="206">
        <v>102</v>
      </c>
      <c r="AJ58" s="206">
        <v>105</v>
      </c>
      <c r="AK58" s="204">
        <v>105</v>
      </c>
      <c r="AL58" s="206">
        <v>105</v>
      </c>
      <c r="AM58" s="206">
        <v>93</v>
      </c>
      <c r="AN58" s="204">
        <v>93</v>
      </c>
      <c r="AO58" s="206">
        <v>93</v>
      </c>
    </row>
    <row r="59" spans="1:41" ht="33.75" customHeight="1">
      <c r="A59" s="178"/>
      <c r="B59" s="179" t="s">
        <v>82</v>
      </c>
      <c r="C59" s="180" t="s">
        <v>59</v>
      </c>
      <c r="D59" s="180">
        <v>2742.2999999999997</v>
      </c>
      <c r="E59" s="44">
        <v>2899.8</v>
      </c>
      <c r="F59" s="112">
        <v>2987.2298139</v>
      </c>
      <c r="G59" s="112">
        <v>3043.0817465999994</v>
      </c>
      <c r="H59" s="324">
        <f t="shared" si="11"/>
        <v>1366.5317465999999</v>
      </c>
      <c r="I59" s="434"/>
      <c r="J59" s="433">
        <f t="shared" si="34"/>
        <v>506.85</v>
      </c>
      <c r="K59" s="433">
        <f t="shared" si="35"/>
        <v>88</v>
      </c>
      <c r="L59" s="433">
        <f t="shared" si="36"/>
        <v>275.39999999999998</v>
      </c>
      <c r="M59" s="433">
        <f t="shared" si="37"/>
        <v>496.28174659999996</v>
      </c>
      <c r="N59" s="324">
        <f t="shared" si="32"/>
        <v>1676.55</v>
      </c>
      <c r="O59" s="433">
        <f t="shared" si="38"/>
        <v>148.5</v>
      </c>
      <c r="P59" s="433">
        <f t="shared" si="39"/>
        <v>330</v>
      </c>
      <c r="Q59" s="433">
        <f t="shared" si="40"/>
        <v>1198.05</v>
      </c>
      <c r="R59" s="434"/>
      <c r="S59" s="434"/>
      <c r="T59" s="44"/>
      <c r="U59" s="194">
        <v>88</v>
      </c>
      <c r="V59" s="193">
        <v>88</v>
      </c>
      <c r="W59" s="205">
        <v>88</v>
      </c>
      <c r="X59" s="206">
        <v>148.5</v>
      </c>
      <c r="Y59" s="205">
        <v>148.5</v>
      </c>
      <c r="Z59" s="204">
        <v>148.5</v>
      </c>
      <c r="AA59" s="206">
        <v>330</v>
      </c>
      <c r="AB59" s="206">
        <v>330</v>
      </c>
      <c r="AC59" s="204">
        <v>330</v>
      </c>
      <c r="AD59" s="206">
        <v>440.69962999999996</v>
      </c>
      <c r="AE59" s="292">
        <v>440.42981389999994</v>
      </c>
      <c r="AF59" s="292">
        <v>496.28174659999996</v>
      </c>
      <c r="AG59" s="206">
        <v>275.39999999999998</v>
      </c>
      <c r="AH59" s="204">
        <v>275.39999999999998</v>
      </c>
      <c r="AI59" s="206">
        <v>275.39999999999998</v>
      </c>
      <c r="AJ59" s="206">
        <v>1108</v>
      </c>
      <c r="AK59" s="206">
        <v>1198.05</v>
      </c>
      <c r="AL59" s="206">
        <v>1198.05</v>
      </c>
      <c r="AM59" s="206">
        <v>510</v>
      </c>
      <c r="AN59" s="206">
        <v>506.85</v>
      </c>
      <c r="AO59" s="206">
        <v>506.85</v>
      </c>
    </row>
    <row r="60" spans="1:41" s="321" customFormat="1" ht="36" customHeight="1">
      <c r="A60" s="462" t="s">
        <v>89</v>
      </c>
      <c r="B60" s="305" t="s">
        <v>83</v>
      </c>
      <c r="C60" s="317" t="s">
        <v>56</v>
      </c>
      <c r="D60" s="317">
        <v>51</v>
      </c>
      <c r="E60" s="318">
        <v>33</v>
      </c>
      <c r="F60" s="327">
        <v>33</v>
      </c>
      <c r="G60" s="327">
        <v>29</v>
      </c>
      <c r="H60" s="324">
        <f t="shared" si="11"/>
        <v>9</v>
      </c>
      <c r="I60" s="434"/>
      <c r="J60" s="433">
        <f t="shared" si="34"/>
        <v>8</v>
      </c>
      <c r="K60" s="433">
        <f t="shared" si="35"/>
        <v>1</v>
      </c>
      <c r="L60" s="433"/>
      <c r="M60" s="433"/>
      <c r="N60" s="324">
        <f t="shared" si="32"/>
        <v>20</v>
      </c>
      <c r="O60" s="433"/>
      <c r="P60" s="433">
        <f t="shared" si="39"/>
        <v>5</v>
      </c>
      <c r="Q60" s="433">
        <f t="shared" si="40"/>
        <v>15</v>
      </c>
      <c r="R60" s="434"/>
      <c r="S60" s="434"/>
      <c r="T60" s="318"/>
      <c r="U60" s="469">
        <v>1</v>
      </c>
      <c r="V60" s="442">
        <v>1</v>
      </c>
      <c r="W60" s="443">
        <v>1</v>
      </c>
      <c r="X60" s="446">
        <v>0</v>
      </c>
      <c r="Y60" s="443">
        <v>0</v>
      </c>
      <c r="Z60" s="444">
        <v>0</v>
      </c>
      <c r="AA60" s="446">
        <v>5</v>
      </c>
      <c r="AB60" s="444">
        <v>5</v>
      </c>
      <c r="AC60" s="444">
        <v>5</v>
      </c>
      <c r="AD60" s="446">
        <v>0</v>
      </c>
      <c r="AE60" s="444">
        <v>0</v>
      </c>
      <c r="AF60" s="446">
        <v>0</v>
      </c>
      <c r="AG60" s="446"/>
      <c r="AH60" s="444">
        <v>0</v>
      </c>
      <c r="AI60" s="446">
        <v>0</v>
      </c>
      <c r="AJ60" s="446">
        <v>15</v>
      </c>
      <c r="AK60" s="444">
        <v>15</v>
      </c>
      <c r="AL60" s="446">
        <v>15</v>
      </c>
      <c r="AM60" s="446">
        <v>12</v>
      </c>
      <c r="AN60" s="444">
        <v>12</v>
      </c>
      <c r="AO60" s="446">
        <v>8</v>
      </c>
    </row>
    <row r="61" spans="1:41" ht="36" customHeight="1">
      <c r="A61" s="178"/>
      <c r="B61" s="186" t="s">
        <v>84</v>
      </c>
      <c r="C61" s="180" t="s">
        <v>56</v>
      </c>
      <c r="D61" s="180">
        <v>26</v>
      </c>
      <c r="E61" s="44">
        <v>11</v>
      </c>
      <c r="F61" s="112">
        <v>11</v>
      </c>
      <c r="G61" s="112">
        <v>11</v>
      </c>
      <c r="H61" s="324"/>
      <c r="I61" s="434"/>
      <c r="J61" s="433"/>
      <c r="K61" s="433"/>
      <c r="L61" s="433"/>
      <c r="M61" s="433"/>
      <c r="N61" s="324">
        <f t="shared" si="32"/>
        <v>11</v>
      </c>
      <c r="O61" s="433"/>
      <c r="P61" s="433">
        <f t="shared" si="39"/>
        <v>3</v>
      </c>
      <c r="Q61" s="433">
        <f t="shared" si="40"/>
        <v>8</v>
      </c>
      <c r="R61" s="434"/>
      <c r="S61" s="434"/>
      <c r="T61" s="44"/>
      <c r="U61" s="200">
        <v>0</v>
      </c>
      <c r="V61" s="193">
        <v>0</v>
      </c>
      <c r="W61" s="205">
        <v>0</v>
      </c>
      <c r="X61" s="293">
        <v>0</v>
      </c>
      <c r="Y61" s="205">
        <v>0</v>
      </c>
      <c r="Z61" s="204">
        <v>0</v>
      </c>
      <c r="AA61" s="293">
        <v>3</v>
      </c>
      <c r="AB61" s="294">
        <v>3</v>
      </c>
      <c r="AC61" s="294">
        <v>3</v>
      </c>
      <c r="AD61" s="293">
        <v>0</v>
      </c>
      <c r="AE61" s="204">
        <v>0</v>
      </c>
      <c r="AF61" s="206">
        <v>0</v>
      </c>
      <c r="AG61" s="293">
        <v>0</v>
      </c>
      <c r="AH61" s="204">
        <v>0</v>
      </c>
      <c r="AI61" s="206">
        <v>0</v>
      </c>
      <c r="AJ61" s="293">
        <v>8</v>
      </c>
      <c r="AK61" s="204">
        <v>8</v>
      </c>
      <c r="AL61" s="206">
        <v>8</v>
      </c>
      <c r="AM61" s="206">
        <v>0</v>
      </c>
      <c r="AN61" s="204">
        <v>0</v>
      </c>
      <c r="AO61" s="206">
        <v>0</v>
      </c>
    </row>
    <row r="62" spans="1:41" ht="36" customHeight="1">
      <c r="A62" s="178"/>
      <c r="B62" s="179" t="s">
        <v>81</v>
      </c>
      <c r="C62" s="180" t="s">
        <v>69</v>
      </c>
      <c r="D62" s="180">
        <v>147.92307692307693</v>
      </c>
      <c r="E62" s="44">
        <v>226.36363636363637</v>
      </c>
      <c r="F62" s="40">
        <v>225.99999999999997</v>
      </c>
      <c r="G62" s="40">
        <v>198.54545454545456</v>
      </c>
      <c r="H62" s="324">
        <f t="shared" si="11"/>
        <v>150.5</v>
      </c>
      <c r="I62" s="397"/>
      <c r="J62" s="433">
        <f t="shared" si="34"/>
        <v>75.5</v>
      </c>
      <c r="K62" s="433">
        <f t="shared" si="35"/>
        <v>75</v>
      </c>
      <c r="L62" s="433"/>
      <c r="M62" s="433"/>
      <c r="N62" s="324">
        <f t="shared" si="32"/>
        <v>151</v>
      </c>
      <c r="O62" s="433"/>
      <c r="P62" s="433">
        <f t="shared" si="39"/>
        <v>75</v>
      </c>
      <c r="Q62" s="433">
        <f t="shared" si="40"/>
        <v>76</v>
      </c>
      <c r="R62" s="397"/>
      <c r="S62" s="397"/>
      <c r="T62" s="44"/>
      <c r="U62" s="193">
        <v>75</v>
      </c>
      <c r="V62" s="193">
        <v>75</v>
      </c>
      <c r="W62" s="205">
        <v>75</v>
      </c>
      <c r="X62" s="205"/>
      <c r="Y62" s="205">
        <v>0</v>
      </c>
      <c r="Z62" s="204">
        <v>0</v>
      </c>
      <c r="AA62" s="204">
        <v>75</v>
      </c>
      <c r="AB62" s="204">
        <v>75</v>
      </c>
      <c r="AC62" s="204">
        <v>75</v>
      </c>
      <c r="AD62" s="205"/>
      <c r="AE62" s="204">
        <v>0</v>
      </c>
      <c r="AF62" s="206">
        <v>0</v>
      </c>
      <c r="AG62" s="204"/>
      <c r="AH62" s="204">
        <v>0</v>
      </c>
      <c r="AI62" s="206">
        <v>0</v>
      </c>
      <c r="AJ62" s="204">
        <v>76</v>
      </c>
      <c r="AK62" s="204">
        <v>76</v>
      </c>
      <c r="AL62" s="206">
        <v>76</v>
      </c>
      <c r="AM62" s="206">
        <v>75.5</v>
      </c>
      <c r="AN62" s="204">
        <v>75.5</v>
      </c>
      <c r="AO62" s="206">
        <v>75.5</v>
      </c>
    </row>
    <row r="63" spans="1:41" ht="36" customHeight="1">
      <c r="A63" s="178"/>
      <c r="B63" s="179" t="s">
        <v>82</v>
      </c>
      <c r="C63" s="180" t="s">
        <v>59</v>
      </c>
      <c r="D63" s="180">
        <v>384.6</v>
      </c>
      <c r="E63" s="44">
        <v>249</v>
      </c>
      <c r="F63" s="110">
        <v>248.6</v>
      </c>
      <c r="G63" s="110">
        <v>218.4</v>
      </c>
      <c r="H63" s="324">
        <f t="shared" si="11"/>
        <v>67.900000000000006</v>
      </c>
      <c r="I63" s="437"/>
      <c r="J63" s="433">
        <f t="shared" si="34"/>
        <v>60.4</v>
      </c>
      <c r="K63" s="433">
        <f t="shared" si="35"/>
        <v>7.5</v>
      </c>
      <c r="L63" s="433"/>
      <c r="M63" s="433"/>
      <c r="N63" s="324">
        <f t="shared" si="32"/>
        <v>150.5</v>
      </c>
      <c r="O63" s="433"/>
      <c r="P63" s="433">
        <f t="shared" si="39"/>
        <v>37.5</v>
      </c>
      <c r="Q63" s="433">
        <f t="shared" si="40"/>
        <v>113</v>
      </c>
      <c r="R63" s="437"/>
      <c r="S63" s="437"/>
      <c r="T63" s="180"/>
      <c r="U63" s="193">
        <v>7.5</v>
      </c>
      <c r="V63" s="193">
        <v>7.5</v>
      </c>
      <c r="W63" s="205">
        <v>7.5</v>
      </c>
      <c r="X63" s="205">
        <v>0</v>
      </c>
      <c r="Y63" s="205">
        <v>0</v>
      </c>
      <c r="Z63" s="204">
        <v>0</v>
      </c>
      <c r="AA63" s="205">
        <v>37.5</v>
      </c>
      <c r="AB63" s="204">
        <v>37.5</v>
      </c>
      <c r="AC63" s="204">
        <v>37.5</v>
      </c>
      <c r="AD63" s="205">
        <v>0</v>
      </c>
      <c r="AE63" s="204">
        <v>0</v>
      </c>
      <c r="AF63" s="206">
        <v>0</v>
      </c>
      <c r="AG63" s="205"/>
      <c r="AH63" s="204">
        <v>0</v>
      </c>
      <c r="AI63" s="206">
        <v>0</v>
      </c>
      <c r="AJ63" s="205">
        <v>113</v>
      </c>
      <c r="AK63" s="204">
        <v>113</v>
      </c>
      <c r="AL63" s="206">
        <v>113</v>
      </c>
      <c r="AM63" s="205">
        <v>90.6</v>
      </c>
      <c r="AN63" s="204">
        <v>90.6</v>
      </c>
      <c r="AO63" s="206">
        <v>60.4</v>
      </c>
    </row>
    <row r="64" spans="1:41" s="321" customFormat="1" ht="40.5" customHeight="1">
      <c r="A64" s="440">
        <v>10</v>
      </c>
      <c r="B64" s="305" t="s">
        <v>85</v>
      </c>
      <c r="C64" s="317" t="s">
        <v>86</v>
      </c>
      <c r="D64" s="317">
        <v>81.05</v>
      </c>
      <c r="E64" s="318">
        <v>81.05</v>
      </c>
      <c r="F64" s="327">
        <v>65.650000000000006</v>
      </c>
      <c r="G64" s="470">
        <v>65.650000000000006</v>
      </c>
      <c r="H64" s="324">
        <f t="shared" si="11"/>
        <v>8.5500000000000007</v>
      </c>
      <c r="I64" s="438"/>
      <c r="J64" s="433">
        <f t="shared" si="34"/>
        <v>4.75</v>
      </c>
      <c r="K64" s="433"/>
      <c r="L64" s="433"/>
      <c r="M64" s="433">
        <f t="shared" si="37"/>
        <v>3.8</v>
      </c>
      <c r="N64" s="324">
        <f t="shared" si="32"/>
        <v>57.1</v>
      </c>
      <c r="O64" s="433"/>
      <c r="P64" s="433">
        <f t="shared" si="39"/>
        <v>0.5</v>
      </c>
      <c r="Q64" s="433">
        <f t="shared" si="40"/>
        <v>56.6</v>
      </c>
      <c r="R64" s="438"/>
      <c r="S64" s="438"/>
      <c r="T64" s="318"/>
      <c r="U64" s="443">
        <v>0</v>
      </c>
      <c r="V64" s="443">
        <v>0</v>
      </c>
      <c r="W64" s="443">
        <v>0</v>
      </c>
      <c r="X64" s="443">
        <v>0</v>
      </c>
      <c r="Y64" s="443">
        <v>0</v>
      </c>
      <c r="Z64" s="444">
        <v>0</v>
      </c>
      <c r="AA64" s="446">
        <v>0.5</v>
      </c>
      <c r="AB64" s="444">
        <v>0.5</v>
      </c>
      <c r="AC64" s="444">
        <v>0.5</v>
      </c>
      <c r="AD64" s="443">
        <v>3.8</v>
      </c>
      <c r="AE64" s="443">
        <v>3.8</v>
      </c>
      <c r="AF64" s="443">
        <v>3.8</v>
      </c>
      <c r="AG64" s="444"/>
      <c r="AH64" s="444">
        <v>0</v>
      </c>
      <c r="AI64" s="446">
        <v>0</v>
      </c>
      <c r="AJ64" s="444">
        <v>72</v>
      </c>
      <c r="AK64" s="444">
        <v>56.6</v>
      </c>
      <c r="AL64" s="446">
        <v>56.6</v>
      </c>
      <c r="AM64" s="446">
        <v>4.8</v>
      </c>
      <c r="AN64" s="444">
        <v>4.75</v>
      </c>
      <c r="AO64" s="446">
        <v>4.75</v>
      </c>
    </row>
    <row r="65" spans="1:41" s="321" customFormat="1" ht="35.25" customHeight="1">
      <c r="A65" s="440">
        <v>11</v>
      </c>
      <c r="B65" s="305" t="s">
        <v>87</v>
      </c>
      <c r="C65" s="317" t="s">
        <v>56</v>
      </c>
      <c r="D65" s="317">
        <v>1387.75</v>
      </c>
      <c r="E65" s="318">
        <v>1389.25</v>
      </c>
      <c r="F65" s="327">
        <v>1388.2799999999997</v>
      </c>
      <c r="G65" s="327">
        <v>1415.25</v>
      </c>
      <c r="H65" s="324">
        <f t="shared" si="11"/>
        <v>1261.75</v>
      </c>
      <c r="I65" s="432">
        <f t="shared" ref="I65:M65" si="41">I66+I82</f>
        <v>328.7</v>
      </c>
      <c r="J65" s="432">
        <f t="shared" si="41"/>
        <v>818.35</v>
      </c>
      <c r="K65" s="432">
        <f t="shared" si="41"/>
        <v>49</v>
      </c>
      <c r="L65" s="432">
        <f t="shared" si="41"/>
        <v>25.700000000000003</v>
      </c>
      <c r="M65" s="432">
        <f t="shared" si="41"/>
        <v>40</v>
      </c>
      <c r="N65" s="324">
        <f t="shared" si="32"/>
        <v>1548.6</v>
      </c>
      <c r="O65" s="432">
        <f t="shared" ref="O65" si="42">O66+O82</f>
        <v>144.5</v>
      </c>
      <c r="P65" s="432">
        <f t="shared" ref="P65" si="43">P66+P82</f>
        <v>84.3</v>
      </c>
      <c r="Q65" s="432">
        <f t="shared" ref="Q65" si="44">Q66+Q82</f>
        <v>472.79999999999995</v>
      </c>
      <c r="R65" s="432">
        <f t="shared" ref="R65" si="45">R66+R82</f>
        <v>418</v>
      </c>
      <c r="S65" s="432">
        <f t="shared" ref="S65" si="46">S66+S82</f>
        <v>429</v>
      </c>
      <c r="T65" s="318"/>
      <c r="U65" s="441">
        <v>49</v>
      </c>
      <c r="V65" s="441">
        <v>49</v>
      </c>
      <c r="W65" s="444">
        <v>49</v>
      </c>
      <c r="X65" s="444">
        <v>140.53</v>
      </c>
      <c r="Y65" s="444">
        <v>140.53</v>
      </c>
      <c r="Z65" s="444">
        <v>140.5</v>
      </c>
      <c r="AA65" s="444">
        <v>65</v>
      </c>
      <c r="AB65" s="444">
        <v>65.2</v>
      </c>
      <c r="AC65" s="444">
        <v>65.2</v>
      </c>
      <c r="AD65" s="444">
        <v>35.200000000000003</v>
      </c>
      <c r="AE65" s="444">
        <v>35.200000000000003</v>
      </c>
      <c r="AF65" s="444">
        <v>35.200000000000003</v>
      </c>
      <c r="AG65" s="444">
        <v>22</v>
      </c>
      <c r="AH65" s="444">
        <v>21.900000000000002</v>
      </c>
      <c r="AI65" s="444">
        <v>21.900000000000002</v>
      </c>
      <c r="AJ65" s="444">
        <v>390</v>
      </c>
      <c r="AK65" s="444">
        <v>390.29999999999995</v>
      </c>
      <c r="AL65" s="444">
        <v>390.29999999999995</v>
      </c>
      <c r="AM65" s="444">
        <v>687</v>
      </c>
      <c r="AN65" s="444">
        <v>686.15</v>
      </c>
      <c r="AO65" s="444">
        <v>713.15</v>
      </c>
    </row>
    <row r="66" spans="1:41" s="321" customFormat="1" ht="36.75" customHeight="1">
      <c r="A66" s="440" t="s">
        <v>555</v>
      </c>
      <c r="B66" s="305" t="s">
        <v>88</v>
      </c>
      <c r="C66" s="317" t="s">
        <v>56</v>
      </c>
      <c r="D66" s="317">
        <v>175</v>
      </c>
      <c r="E66" s="318">
        <v>175</v>
      </c>
      <c r="F66" s="327">
        <v>175</v>
      </c>
      <c r="G66" s="327">
        <v>172</v>
      </c>
      <c r="H66" s="324">
        <f t="shared" si="11"/>
        <v>167</v>
      </c>
      <c r="I66" s="434"/>
      <c r="J66" s="436">
        <f>+J67+J70+J76+J79</f>
        <v>165</v>
      </c>
      <c r="K66" s="436">
        <f>+K67+K70+K76+K79</f>
        <v>2</v>
      </c>
      <c r="L66" s="436"/>
      <c r="M66" s="436"/>
      <c r="N66" s="471">
        <f>+N67+N70+N76+N79</f>
        <v>157</v>
      </c>
      <c r="O66" s="436"/>
      <c r="P66" s="436"/>
      <c r="Q66" s="436"/>
      <c r="R66" s="436">
        <f t="shared" ref="R66:S66" si="47">+R67+R70+R76+R79</f>
        <v>117</v>
      </c>
      <c r="S66" s="436">
        <f t="shared" si="47"/>
        <v>40</v>
      </c>
      <c r="T66" s="318"/>
      <c r="U66" s="441">
        <v>2</v>
      </c>
      <c r="V66" s="441">
        <v>2</v>
      </c>
      <c r="W66" s="444">
        <v>2</v>
      </c>
      <c r="X66" s="444">
        <v>0</v>
      </c>
      <c r="Y66" s="444">
        <v>0</v>
      </c>
      <c r="Z66" s="444">
        <v>0</v>
      </c>
      <c r="AA66" s="444">
        <v>1</v>
      </c>
      <c r="AB66" s="444">
        <v>1</v>
      </c>
      <c r="AC66" s="444">
        <v>1</v>
      </c>
      <c r="AD66" s="444">
        <v>0</v>
      </c>
      <c r="AE66" s="444">
        <v>0</v>
      </c>
      <c r="AF66" s="444">
        <v>0</v>
      </c>
      <c r="AG66" s="444">
        <v>0</v>
      </c>
      <c r="AH66" s="444">
        <v>0</v>
      </c>
      <c r="AI66" s="444">
        <v>0</v>
      </c>
      <c r="AJ66" s="444">
        <v>4</v>
      </c>
      <c r="AK66" s="444">
        <v>4</v>
      </c>
      <c r="AL66" s="444">
        <v>4</v>
      </c>
      <c r="AM66" s="444">
        <v>168</v>
      </c>
      <c r="AN66" s="444">
        <v>168</v>
      </c>
      <c r="AO66" s="444">
        <v>165</v>
      </c>
    </row>
    <row r="67" spans="1:41" s="321" customFormat="1" ht="33" customHeight="1">
      <c r="A67" s="440" t="s">
        <v>89</v>
      </c>
      <c r="B67" s="305" t="s">
        <v>90</v>
      </c>
      <c r="C67" s="317" t="s">
        <v>56</v>
      </c>
      <c r="D67" s="317">
        <v>21</v>
      </c>
      <c r="E67" s="320">
        <v>21</v>
      </c>
      <c r="F67" s="320">
        <v>21</v>
      </c>
      <c r="G67" s="320">
        <v>21</v>
      </c>
      <c r="H67" s="324">
        <f t="shared" si="11"/>
        <v>21</v>
      </c>
      <c r="I67" s="397"/>
      <c r="J67" s="433">
        <f t="shared" si="34"/>
        <v>20</v>
      </c>
      <c r="K67" s="433">
        <f t="shared" si="35"/>
        <v>1</v>
      </c>
      <c r="L67" s="433"/>
      <c r="M67" s="433"/>
      <c r="N67" s="324">
        <f t="shared" si="32"/>
        <v>123</v>
      </c>
      <c r="O67" s="433"/>
      <c r="P67" s="433"/>
      <c r="Q67" s="433"/>
      <c r="R67" s="397">
        <v>103</v>
      </c>
      <c r="S67" s="397">
        <v>20</v>
      </c>
      <c r="T67" s="318"/>
      <c r="U67" s="441">
        <v>1</v>
      </c>
      <c r="V67" s="442">
        <v>1</v>
      </c>
      <c r="W67" s="443">
        <v>1</v>
      </c>
      <c r="X67" s="444">
        <v>0</v>
      </c>
      <c r="Y67" s="443">
        <v>0</v>
      </c>
      <c r="Z67" s="444">
        <v>0</v>
      </c>
      <c r="AA67" s="444">
        <v>0</v>
      </c>
      <c r="AB67" s="444">
        <v>0</v>
      </c>
      <c r="AC67" s="444">
        <v>0</v>
      </c>
      <c r="AD67" s="444">
        <v>0</v>
      </c>
      <c r="AE67" s="444">
        <v>0</v>
      </c>
      <c r="AF67" s="446">
        <v>0</v>
      </c>
      <c r="AG67" s="444">
        <v>0</v>
      </c>
      <c r="AH67" s="444">
        <v>0</v>
      </c>
      <c r="AI67" s="446">
        <v>0</v>
      </c>
      <c r="AJ67" s="444"/>
      <c r="AK67" s="448"/>
      <c r="AL67" s="446">
        <v>0</v>
      </c>
      <c r="AM67" s="446">
        <v>20</v>
      </c>
      <c r="AN67" s="444">
        <v>20</v>
      </c>
      <c r="AO67" s="446">
        <v>20</v>
      </c>
    </row>
    <row r="68" spans="1:41" ht="30" customHeight="1">
      <c r="A68" s="178"/>
      <c r="B68" s="179" t="s">
        <v>68</v>
      </c>
      <c r="C68" s="180" t="s">
        <v>69</v>
      </c>
      <c r="D68" s="180">
        <v>11.142857142857142</v>
      </c>
      <c r="E68" s="40">
        <v>11.142857142857142</v>
      </c>
      <c r="F68" s="40">
        <v>11.142857142857142</v>
      </c>
      <c r="G68" s="40">
        <v>11.142857142857142</v>
      </c>
      <c r="H68" s="324">
        <f t="shared" si="11"/>
        <v>21.2</v>
      </c>
      <c r="I68" s="397"/>
      <c r="J68" s="433">
        <f t="shared" si="34"/>
        <v>11.2</v>
      </c>
      <c r="K68" s="433">
        <f t="shared" si="35"/>
        <v>10</v>
      </c>
      <c r="L68" s="433"/>
      <c r="M68" s="433"/>
      <c r="N68" s="324">
        <f t="shared" si="32"/>
        <v>28</v>
      </c>
      <c r="O68" s="433"/>
      <c r="P68" s="433"/>
      <c r="Q68" s="433"/>
      <c r="R68" s="397">
        <v>14</v>
      </c>
      <c r="S68" s="397">
        <v>14</v>
      </c>
      <c r="T68" s="44"/>
      <c r="U68" s="192">
        <v>10</v>
      </c>
      <c r="V68" s="193">
        <v>10</v>
      </c>
      <c r="W68" s="205">
        <v>10</v>
      </c>
      <c r="X68" s="204">
        <v>0</v>
      </c>
      <c r="Y68" s="205">
        <v>0</v>
      </c>
      <c r="Z68" s="204">
        <v>0</v>
      </c>
      <c r="AA68" s="204">
        <v>0</v>
      </c>
      <c r="AB68" s="207">
        <v>0</v>
      </c>
      <c r="AC68" s="207">
        <v>0</v>
      </c>
      <c r="AD68" s="204">
        <v>0</v>
      </c>
      <c r="AE68" s="204">
        <v>0</v>
      </c>
      <c r="AF68" s="206">
        <v>0</v>
      </c>
      <c r="AG68" s="204">
        <v>0</v>
      </c>
      <c r="AH68" s="204">
        <v>0</v>
      </c>
      <c r="AI68" s="206">
        <v>0</v>
      </c>
      <c r="AJ68" s="204"/>
      <c r="AK68" s="207">
        <v>0</v>
      </c>
      <c r="AL68" s="206">
        <v>0</v>
      </c>
      <c r="AM68" s="204">
        <v>11.2</v>
      </c>
      <c r="AN68" s="204">
        <v>11.2</v>
      </c>
      <c r="AO68" s="206">
        <v>11.2</v>
      </c>
    </row>
    <row r="69" spans="1:41" ht="30" customHeight="1">
      <c r="A69" s="178"/>
      <c r="B69" s="179" t="s">
        <v>65</v>
      </c>
      <c r="C69" s="180" t="s">
        <v>59</v>
      </c>
      <c r="D69" s="180">
        <v>23.4</v>
      </c>
      <c r="E69" s="44">
        <v>23.4</v>
      </c>
      <c r="F69" s="112">
        <v>23.4</v>
      </c>
      <c r="G69" s="112">
        <v>23.4</v>
      </c>
      <c r="H69" s="324">
        <f t="shared" si="11"/>
        <v>23.4</v>
      </c>
      <c r="I69" s="434"/>
      <c r="J69" s="433">
        <f t="shared" si="34"/>
        <v>22.4</v>
      </c>
      <c r="K69" s="433">
        <f t="shared" si="35"/>
        <v>1</v>
      </c>
      <c r="L69" s="433"/>
      <c r="M69" s="433"/>
      <c r="N69" s="324">
        <f t="shared" si="32"/>
        <v>172</v>
      </c>
      <c r="O69" s="433"/>
      <c r="P69" s="433"/>
      <c r="Q69" s="433"/>
      <c r="R69" s="434">
        <v>144</v>
      </c>
      <c r="S69" s="434">
        <v>28</v>
      </c>
      <c r="T69" s="44"/>
      <c r="U69" s="192">
        <v>1</v>
      </c>
      <c r="V69" s="193">
        <v>1</v>
      </c>
      <c r="W69" s="205">
        <v>1</v>
      </c>
      <c r="X69" s="204">
        <v>0</v>
      </c>
      <c r="Y69" s="205">
        <v>0</v>
      </c>
      <c r="Z69" s="204">
        <v>0</v>
      </c>
      <c r="AA69" s="204">
        <v>0</v>
      </c>
      <c r="AB69" s="207">
        <v>0</v>
      </c>
      <c r="AC69" s="207">
        <v>0</v>
      </c>
      <c r="AD69" s="204">
        <v>0</v>
      </c>
      <c r="AE69" s="204">
        <v>0</v>
      </c>
      <c r="AF69" s="206">
        <v>0</v>
      </c>
      <c r="AG69" s="204">
        <v>0</v>
      </c>
      <c r="AH69" s="204">
        <v>0</v>
      </c>
      <c r="AI69" s="206">
        <v>0</v>
      </c>
      <c r="AJ69" s="204"/>
      <c r="AK69" s="204">
        <v>0</v>
      </c>
      <c r="AL69" s="204">
        <v>0</v>
      </c>
      <c r="AM69" s="204">
        <v>22.4</v>
      </c>
      <c r="AN69" s="204">
        <v>22.4</v>
      </c>
      <c r="AO69" s="204">
        <v>22.4</v>
      </c>
    </row>
    <row r="70" spans="1:41" s="321" customFormat="1" ht="30" customHeight="1">
      <c r="A70" s="440" t="s">
        <v>89</v>
      </c>
      <c r="B70" s="305" t="s">
        <v>91</v>
      </c>
      <c r="C70" s="317" t="s">
        <v>56</v>
      </c>
      <c r="D70" s="317">
        <v>9</v>
      </c>
      <c r="E70" s="318">
        <v>9</v>
      </c>
      <c r="F70" s="318">
        <v>9</v>
      </c>
      <c r="G70" s="318">
        <v>6</v>
      </c>
      <c r="H70" s="324">
        <f t="shared" si="11"/>
        <v>6</v>
      </c>
      <c r="I70" s="432"/>
      <c r="J70" s="433">
        <f t="shared" si="34"/>
        <v>5</v>
      </c>
      <c r="K70" s="433">
        <f t="shared" si="35"/>
        <v>1</v>
      </c>
      <c r="L70" s="433"/>
      <c r="M70" s="433"/>
      <c r="N70" s="324">
        <f t="shared" si="32"/>
        <v>20</v>
      </c>
      <c r="O70" s="433"/>
      <c r="P70" s="433"/>
      <c r="Q70" s="433"/>
      <c r="R70" s="432">
        <v>5</v>
      </c>
      <c r="S70" s="432">
        <v>15</v>
      </c>
      <c r="T70" s="318"/>
      <c r="U70" s="441">
        <v>1</v>
      </c>
      <c r="V70" s="442">
        <v>1</v>
      </c>
      <c r="W70" s="443">
        <v>1</v>
      </c>
      <c r="X70" s="444">
        <v>0</v>
      </c>
      <c r="Y70" s="443">
        <v>0</v>
      </c>
      <c r="Z70" s="444">
        <v>0</v>
      </c>
      <c r="AA70" s="444">
        <v>0</v>
      </c>
      <c r="AB70" s="444">
        <v>0</v>
      </c>
      <c r="AC70" s="444">
        <v>0</v>
      </c>
      <c r="AD70" s="444">
        <v>0</v>
      </c>
      <c r="AE70" s="444">
        <v>0</v>
      </c>
      <c r="AF70" s="446">
        <v>0</v>
      </c>
      <c r="AG70" s="444">
        <v>0</v>
      </c>
      <c r="AH70" s="444">
        <v>0</v>
      </c>
      <c r="AI70" s="446">
        <v>0</v>
      </c>
      <c r="AJ70" s="444"/>
      <c r="AK70" s="444"/>
      <c r="AL70" s="446">
        <v>0</v>
      </c>
      <c r="AM70" s="443">
        <v>8</v>
      </c>
      <c r="AN70" s="443">
        <v>8</v>
      </c>
      <c r="AO70" s="443">
        <v>5</v>
      </c>
    </row>
    <row r="71" spans="1:41" ht="30" customHeight="1">
      <c r="A71" s="178"/>
      <c r="B71" s="179" t="s">
        <v>68</v>
      </c>
      <c r="C71" s="180" t="s">
        <v>69</v>
      </c>
      <c r="D71" s="180">
        <v>9.2222222222222232</v>
      </c>
      <c r="E71" s="44">
        <v>9.2222222222222232</v>
      </c>
      <c r="F71" s="44">
        <v>9.2666666666666657</v>
      </c>
      <c r="G71" s="44">
        <v>9.2500000000000018</v>
      </c>
      <c r="H71" s="324">
        <f t="shared" si="11"/>
        <v>17.899999999999999</v>
      </c>
      <c r="I71" s="432"/>
      <c r="J71" s="433">
        <f t="shared" si="34"/>
        <v>9.3000000000000007</v>
      </c>
      <c r="K71" s="433">
        <f t="shared" si="35"/>
        <v>8.6</v>
      </c>
      <c r="L71" s="433"/>
      <c r="M71" s="433"/>
      <c r="N71" s="324">
        <f t="shared" si="32"/>
        <v>30</v>
      </c>
      <c r="O71" s="433"/>
      <c r="P71" s="433"/>
      <c r="Q71" s="433"/>
      <c r="R71" s="432">
        <v>15</v>
      </c>
      <c r="S71" s="432">
        <v>15</v>
      </c>
      <c r="T71" s="44"/>
      <c r="U71" s="192">
        <v>8.6</v>
      </c>
      <c r="V71" s="193">
        <v>8.6</v>
      </c>
      <c r="W71" s="205">
        <v>8.6</v>
      </c>
      <c r="X71" s="204">
        <v>0</v>
      </c>
      <c r="Y71" s="205">
        <v>0</v>
      </c>
      <c r="Z71" s="204">
        <v>0</v>
      </c>
      <c r="AA71" s="204"/>
      <c r="AB71" s="207">
        <v>0</v>
      </c>
      <c r="AC71" s="207">
        <v>0</v>
      </c>
      <c r="AD71" s="204">
        <v>0</v>
      </c>
      <c r="AE71" s="204">
        <v>0</v>
      </c>
      <c r="AF71" s="206">
        <v>0</v>
      </c>
      <c r="AG71" s="204">
        <v>0</v>
      </c>
      <c r="AH71" s="204">
        <v>0</v>
      </c>
      <c r="AI71" s="206">
        <v>0</v>
      </c>
      <c r="AJ71" s="204"/>
      <c r="AK71" s="207">
        <v>0</v>
      </c>
      <c r="AL71" s="206">
        <v>0</v>
      </c>
      <c r="AM71" s="204">
        <v>9.3000000000000007</v>
      </c>
      <c r="AN71" s="204">
        <v>9.3000000000000007</v>
      </c>
      <c r="AO71" s="206">
        <v>9.3000000000000007</v>
      </c>
    </row>
    <row r="72" spans="1:41" ht="30" customHeight="1">
      <c r="A72" s="178"/>
      <c r="B72" s="179" t="s">
        <v>65</v>
      </c>
      <c r="C72" s="180" t="s">
        <v>59</v>
      </c>
      <c r="D72" s="180">
        <v>8.3000000000000007</v>
      </c>
      <c r="E72" s="44">
        <v>8.3000000000000007</v>
      </c>
      <c r="F72" s="44">
        <v>8.34</v>
      </c>
      <c r="G72" s="44">
        <v>5.5500000000000007</v>
      </c>
      <c r="H72" s="324">
        <f t="shared" si="11"/>
        <v>5.5500000000000007</v>
      </c>
      <c r="I72" s="432"/>
      <c r="J72" s="433">
        <f t="shared" si="34"/>
        <v>4.6500000000000004</v>
      </c>
      <c r="K72" s="433">
        <f t="shared" si="35"/>
        <v>0.9</v>
      </c>
      <c r="L72" s="433"/>
      <c r="M72" s="433"/>
      <c r="N72" s="324">
        <f t="shared" si="32"/>
        <v>29</v>
      </c>
      <c r="O72" s="433"/>
      <c r="P72" s="433"/>
      <c r="Q72" s="433"/>
      <c r="R72" s="432">
        <v>7</v>
      </c>
      <c r="S72" s="432">
        <v>22</v>
      </c>
      <c r="T72" s="44"/>
      <c r="U72" s="192">
        <v>0.9</v>
      </c>
      <c r="V72" s="193">
        <v>0.9</v>
      </c>
      <c r="W72" s="205">
        <v>0.9</v>
      </c>
      <c r="X72" s="204">
        <v>0</v>
      </c>
      <c r="Y72" s="205">
        <v>0</v>
      </c>
      <c r="Z72" s="204">
        <v>0</v>
      </c>
      <c r="AA72" s="204">
        <v>0</v>
      </c>
      <c r="AB72" s="207">
        <v>0</v>
      </c>
      <c r="AC72" s="207">
        <v>0</v>
      </c>
      <c r="AD72" s="204">
        <v>0</v>
      </c>
      <c r="AE72" s="204">
        <v>0</v>
      </c>
      <c r="AF72" s="206">
        <v>0</v>
      </c>
      <c r="AG72" s="204">
        <v>0</v>
      </c>
      <c r="AH72" s="204">
        <v>0</v>
      </c>
      <c r="AI72" s="206">
        <v>0</v>
      </c>
      <c r="AJ72" s="204"/>
      <c r="AK72" s="204">
        <v>0</v>
      </c>
      <c r="AL72" s="204">
        <v>0</v>
      </c>
      <c r="AM72" s="204">
        <v>7.44</v>
      </c>
      <c r="AN72" s="204">
        <v>7.44</v>
      </c>
      <c r="AO72" s="204">
        <v>4.6500000000000004</v>
      </c>
    </row>
    <row r="73" spans="1:41" s="321" customFormat="1" ht="30" customHeight="1">
      <c r="A73" s="440" t="s">
        <v>89</v>
      </c>
      <c r="B73" s="305" t="s">
        <v>92</v>
      </c>
      <c r="C73" s="317" t="s">
        <v>56</v>
      </c>
      <c r="D73" s="317">
        <v>5</v>
      </c>
      <c r="E73" s="318">
        <v>5</v>
      </c>
      <c r="F73" s="318">
        <v>5</v>
      </c>
      <c r="G73" s="318">
        <v>5</v>
      </c>
      <c r="H73" s="324"/>
      <c r="I73" s="432"/>
      <c r="J73" s="433"/>
      <c r="K73" s="433"/>
      <c r="L73" s="433"/>
      <c r="M73" s="433"/>
      <c r="N73" s="324">
        <f t="shared" si="32"/>
        <v>50</v>
      </c>
      <c r="O73" s="433"/>
      <c r="P73" s="433">
        <f t="shared" si="39"/>
        <v>1</v>
      </c>
      <c r="Q73" s="433">
        <f t="shared" si="40"/>
        <v>4</v>
      </c>
      <c r="R73" s="432"/>
      <c r="S73" s="432">
        <v>45</v>
      </c>
      <c r="T73" s="318"/>
      <c r="U73" s="441">
        <v>0</v>
      </c>
      <c r="V73" s="442">
        <v>0</v>
      </c>
      <c r="W73" s="443">
        <v>0</v>
      </c>
      <c r="X73" s="444">
        <v>0</v>
      </c>
      <c r="Y73" s="443">
        <v>0</v>
      </c>
      <c r="Z73" s="444">
        <v>0</v>
      </c>
      <c r="AA73" s="444">
        <v>1</v>
      </c>
      <c r="AB73" s="444">
        <v>1</v>
      </c>
      <c r="AC73" s="444">
        <v>1</v>
      </c>
      <c r="AD73" s="444">
        <v>0</v>
      </c>
      <c r="AE73" s="444">
        <v>0</v>
      </c>
      <c r="AF73" s="446">
        <v>0</v>
      </c>
      <c r="AG73" s="444">
        <v>0</v>
      </c>
      <c r="AH73" s="444">
        <v>0</v>
      </c>
      <c r="AI73" s="446">
        <v>0</v>
      </c>
      <c r="AJ73" s="444">
        <v>4</v>
      </c>
      <c r="AK73" s="444">
        <v>4</v>
      </c>
      <c r="AL73" s="444">
        <v>4</v>
      </c>
      <c r="AM73" s="455"/>
      <c r="AN73" s="455"/>
      <c r="AO73" s="455"/>
    </row>
    <row r="74" spans="1:41" ht="30" customHeight="1">
      <c r="A74" s="178"/>
      <c r="B74" s="179" t="s">
        <v>68</v>
      </c>
      <c r="C74" s="180" t="s">
        <v>69</v>
      </c>
      <c r="D74" s="180">
        <v>700</v>
      </c>
      <c r="E74" s="40">
        <v>700</v>
      </c>
      <c r="F74" s="40">
        <v>700</v>
      </c>
      <c r="G74" s="40">
        <v>700</v>
      </c>
      <c r="H74" s="324"/>
      <c r="I74" s="397"/>
      <c r="J74" s="433"/>
      <c r="K74" s="433"/>
      <c r="L74" s="433"/>
      <c r="M74" s="433"/>
      <c r="N74" s="324">
        <f t="shared" si="32"/>
        <v>1900</v>
      </c>
      <c r="O74" s="433"/>
      <c r="P74" s="433">
        <f t="shared" si="39"/>
        <v>700</v>
      </c>
      <c r="Q74" s="433">
        <f t="shared" si="40"/>
        <v>700</v>
      </c>
      <c r="R74" s="397"/>
      <c r="S74" s="432">
        <v>500</v>
      </c>
      <c r="T74" s="44"/>
      <c r="U74" s="192">
        <v>0</v>
      </c>
      <c r="V74" s="193">
        <v>0</v>
      </c>
      <c r="W74" s="205">
        <v>0</v>
      </c>
      <c r="X74" s="204">
        <v>0</v>
      </c>
      <c r="Y74" s="205">
        <v>0</v>
      </c>
      <c r="Z74" s="204">
        <v>0</v>
      </c>
      <c r="AA74" s="291">
        <v>700</v>
      </c>
      <c r="AB74" s="291">
        <v>700</v>
      </c>
      <c r="AC74" s="291">
        <v>700</v>
      </c>
      <c r="AD74" s="204">
        <v>0</v>
      </c>
      <c r="AE74" s="204">
        <v>0</v>
      </c>
      <c r="AF74" s="206">
        <v>0</v>
      </c>
      <c r="AG74" s="204">
        <v>0</v>
      </c>
      <c r="AH74" s="204">
        <v>0</v>
      </c>
      <c r="AI74" s="206">
        <v>0</v>
      </c>
      <c r="AJ74" s="204">
        <v>700</v>
      </c>
      <c r="AK74" s="204">
        <v>700</v>
      </c>
      <c r="AL74" s="206">
        <v>700</v>
      </c>
      <c r="AM74" s="295"/>
      <c r="AN74" s="295"/>
      <c r="AO74" s="295"/>
    </row>
    <row r="75" spans="1:41" ht="30" customHeight="1">
      <c r="A75" s="178"/>
      <c r="B75" s="179" t="s">
        <v>65</v>
      </c>
      <c r="C75" s="180" t="s">
        <v>59</v>
      </c>
      <c r="D75" s="202">
        <v>350</v>
      </c>
      <c r="E75" s="40">
        <v>350</v>
      </c>
      <c r="F75" s="40">
        <v>350</v>
      </c>
      <c r="G75" s="40">
        <v>350</v>
      </c>
      <c r="H75" s="324"/>
      <c r="I75" s="397"/>
      <c r="J75" s="433"/>
      <c r="K75" s="433"/>
      <c r="L75" s="433"/>
      <c r="M75" s="433"/>
      <c r="N75" s="324">
        <f t="shared" si="32"/>
        <v>2600</v>
      </c>
      <c r="O75" s="433"/>
      <c r="P75" s="433">
        <f t="shared" si="39"/>
        <v>70</v>
      </c>
      <c r="Q75" s="433">
        <f t="shared" si="40"/>
        <v>280</v>
      </c>
      <c r="R75" s="397"/>
      <c r="S75" s="432">
        <v>2250</v>
      </c>
      <c r="T75" s="44"/>
      <c r="U75" s="192">
        <v>0</v>
      </c>
      <c r="V75" s="193">
        <v>0</v>
      </c>
      <c r="W75" s="205">
        <v>0</v>
      </c>
      <c r="X75" s="204">
        <v>0</v>
      </c>
      <c r="Y75" s="205">
        <v>0</v>
      </c>
      <c r="Z75" s="204">
        <v>0</v>
      </c>
      <c r="AA75" s="204">
        <v>70</v>
      </c>
      <c r="AB75" s="204">
        <v>70</v>
      </c>
      <c r="AC75" s="204">
        <v>70</v>
      </c>
      <c r="AD75" s="204">
        <v>0</v>
      </c>
      <c r="AE75" s="204">
        <v>0</v>
      </c>
      <c r="AF75" s="206">
        <v>0</v>
      </c>
      <c r="AG75" s="204">
        <v>0</v>
      </c>
      <c r="AH75" s="204">
        <v>0</v>
      </c>
      <c r="AI75" s="206">
        <v>0</v>
      </c>
      <c r="AJ75" s="204">
        <v>280</v>
      </c>
      <c r="AK75" s="204">
        <v>280</v>
      </c>
      <c r="AL75" s="206">
        <v>280</v>
      </c>
      <c r="AM75" s="295"/>
      <c r="AN75" s="295"/>
      <c r="AO75" s="295"/>
    </row>
    <row r="76" spans="1:41" ht="30" customHeight="1">
      <c r="A76" s="178" t="s">
        <v>89</v>
      </c>
      <c r="B76" s="472" t="s">
        <v>93</v>
      </c>
      <c r="C76" s="203" t="s">
        <v>56</v>
      </c>
      <c r="D76" s="202">
        <v>110</v>
      </c>
      <c r="E76" s="40">
        <v>110</v>
      </c>
      <c r="F76" s="110">
        <v>110</v>
      </c>
      <c r="G76" s="110">
        <v>110</v>
      </c>
      <c r="H76" s="324">
        <f t="shared" si="11"/>
        <v>110</v>
      </c>
      <c r="I76" s="437"/>
      <c r="J76" s="433">
        <f t="shared" si="34"/>
        <v>110</v>
      </c>
      <c r="K76" s="433"/>
      <c r="L76" s="433"/>
      <c r="M76" s="433"/>
      <c r="N76" s="324">
        <f t="shared" si="32"/>
        <v>14</v>
      </c>
      <c r="O76" s="433"/>
      <c r="P76" s="433"/>
      <c r="Q76" s="433"/>
      <c r="R76" s="432">
        <v>9</v>
      </c>
      <c r="S76" s="432">
        <v>5</v>
      </c>
      <c r="T76" s="44"/>
      <c r="U76" s="201"/>
      <c r="V76" s="201"/>
      <c r="W76" s="295"/>
      <c r="X76" s="295"/>
      <c r="Y76" s="295"/>
      <c r="Z76" s="295"/>
      <c r="AA76" s="295"/>
      <c r="AB76" s="295"/>
      <c r="AC76" s="295"/>
      <c r="AD76" s="295"/>
      <c r="AE76" s="295"/>
      <c r="AF76" s="295"/>
      <c r="AG76" s="295"/>
      <c r="AH76" s="295"/>
      <c r="AI76" s="295"/>
      <c r="AJ76" s="295"/>
      <c r="AK76" s="295"/>
      <c r="AL76" s="295"/>
      <c r="AM76" s="291">
        <v>110</v>
      </c>
      <c r="AN76" s="291">
        <v>110</v>
      </c>
      <c r="AO76" s="291">
        <v>110</v>
      </c>
    </row>
    <row r="77" spans="1:41" ht="30" customHeight="1">
      <c r="A77" s="178"/>
      <c r="B77" s="179" t="s">
        <v>68</v>
      </c>
      <c r="C77" s="203" t="s">
        <v>69</v>
      </c>
      <c r="D77" s="202">
        <v>550</v>
      </c>
      <c r="E77" s="40">
        <v>550</v>
      </c>
      <c r="F77" s="112">
        <v>550</v>
      </c>
      <c r="G77" s="112">
        <v>550</v>
      </c>
      <c r="H77" s="324">
        <f t="shared" si="11"/>
        <v>550</v>
      </c>
      <c r="I77" s="434"/>
      <c r="J77" s="433">
        <f t="shared" si="34"/>
        <v>550</v>
      </c>
      <c r="K77" s="433"/>
      <c r="L77" s="433"/>
      <c r="M77" s="433"/>
      <c r="N77" s="324">
        <f t="shared" si="32"/>
        <v>1200</v>
      </c>
      <c r="O77" s="433"/>
      <c r="P77" s="433"/>
      <c r="Q77" s="433"/>
      <c r="R77" s="432">
        <v>600</v>
      </c>
      <c r="S77" s="432">
        <v>600</v>
      </c>
      <c r="T77" s="44"/>
      <c r="U77" s="201"/>
      <c r="V77" s="201"/>
      <c r="W77" s="295"/>
      <c r="X77" s="295"/>
      <c r="Y77" s="295"/>
      <c r="Z77" s="295"/>
      <c r="AA77" s="295"/>
      <c r="AB77" s="295"/>
      <c r="AC77" s="295"/>
      <c r="AD77" s="295"/>
      <c r="AE77" s="295"/>
      <c r="AF77" s="295"/>
      <c r="AG77" s="295"/>
      <c r="AH77" s="295"/>
      <c r="AI77" s="295"/>
      <c r="AJ77" s="295"/>
      <c r="AK77" s="295"/>
      <c r="AL77" s="295"/>
      <c r="AM77" s="204">
        <v>550</v>
      </c>
      <c r="AN77" s="204">
        <v>550</v>
      </c>
      <c r="AO77" s="204">
        <v>550</v>
      </c>
    </row>
    <row r="78" spans="1:41" ht="30" customHeight="1">
      <c r="A78" s="178"/>
      <c r="B78" s="179" t="s">
        <v>65</v>
      </c>
      <c r="C78" s="203" t="s">
        <v>59</v>
      </c>
      <c r="D78" s="40">
        <v>6050</v>
      </c>
      <c r="E78" s="40">
        <v>6050</v>
      </c>
      <c r="F78" s="112">
        <v>6050</v>
      </c>
      <c r="G78" s="112">
        <v>6050</v>
      </c>
      <c r="H78" s="324">
        <f t="shared" si="11"/>
        <v>6050</v>
      </c>
      <c r="I78" s="434"/>
      <c r="J78" s="433">
        <f t="shared" si="34"/>
        <v>6050</v>
      </c>
      <c r="K78" s="433"/>
      <c r="L78" s="433"/>
      <c r="M78" s="433"/>
      <c r="N78" s="324">
        <f t="shared" si="32"/>
        <v>834</v>
      </c>
      <c r="O78" s="433"/>
      <c r="P78" s="433"/>
      <c r="Q78" s="433"/>
      <c r="R78" s="432">
        <v>510</v>
      </c>
      <c r="S78" s="432">
        <v>324</v>
      </c>
      <c r="T78" s="44"/>
      <c r="U78" s="201"/>
      <c r="V78" s="201"/>
      <c r="W78" s="295"/>
      <c r="X78" s="295"/>
      <c r="Y78" s="295"/>
      <c r="Z78" s="295"/>
      <c r="AA78" s="295"/>
      <c r="AB78" s="295"/>
      <c r="AC78" s="295"/>
      <c r="AD78" s="295"/>
      <c r="AE78" s="295"/>
      <c r="AF78" s="295"/>
      <c r="AG78" s="295"/>
      <c r="AH78" s="295"/>
      <c r="AI78" s="295"/>
      <c r="AJ78" s="295"/>
      <c r="AK78" s="295"/>
      <c r="AL78" s="295"/>
      <c r="AM78" s="204">
        <v>6050</v>
      </c>
      <c r="AN78" s="204">
        <v>6050</v>
      </c>
      <c r="AO78" s="204">
        <v>6050</v>
      </c>
    </row>
    <row r="79" spans="1:41" ht="30" customHeight="1">
      <c r="A79" s="178" t="s">
        <v>89</v>
      </c>
      <c r="B79" s="472" t="s">
        <v>94</v>
      </c>
      <c r="C79" s="203" t="s">
        <v>56</v>
      </c>
      <c r="D79" s="202">
        <v>30</v>
      </c>
      <c r="E79" s="40">
        <v>30</v>
      </c>
      <c r="F79" s="110">
        <v>30</v>
      </c>
      <c r="G79" s="110">
        <v>30</v>
      </c>
      <c r="H79" s="324">
        <f t="shared" si="11"/>
        <v>30</v>
      </c>
      <c r="I79" s="437"/>
      <c r="J79" s="433">
        <f t="shared" si="34"/>
        <v>30</v>
      </c>
      <c r="K79" s="433"/>
      <c r="L79" s="433"/>
      <c r="M79" s="433"/>
      <c r="N79" s="324"/>
      <c r="O79" s="433"/>
      <c r="P79" s="433"/>
      <c r="Q79" s="433"/>
      <c r="R79" s="437"/>
      <c r="S79" s="437"/>
      <c r="T79" s="44"/>
      <c r="U79" s="192"/>
      <c r="V79" s="193"/>
      <c r="W79" s="205"/>
      <c r="X79" s="204"/>
      <c r="Y79" s="205"/>
      <c r="Z79" s="204"/>
      <c r="AA79" s="204"/>
      <c r="AB79" s="204"/>
      <c r="AC79" s="204"/>
      <c r="AD79" s="204"/>
      <c r="AE79" s="204"/>
      <c r="AF79" s="206"/>
      <c r="AG79" s="204"/>
      <c r="AH79" s="204"/>
      <c r="AI79" s="206"/>
      <c r="AJ79" s="204"/>
      <c r="AK79" s="204"/>
      <c r="AL79" s="206"/>
      <c r="AM79" s="204">
        <v>30</v>
      </c>
      <c r="AN79" s="204">
        <v>30</v>
      </c>
      <c r="AO79" s="206">
        <v>30</v>
      </c>
    </row>
    <row r="80" spans="1:41" ht="30" customHeight="1">
      <c r="A80" s="178"/>
      <c r="B80" s="179" t="s">
        <v>68</v>
      </c>
      <c r="C80" s="203" t="s">
        <v>69</v>
      </c>
      <c r="D80" s="202">
        <v>450</v>
      </c>
      <c r="E80" s="40">
        <v>450</v>
      </c>
      <c r="F80" s="112">
        <v>450</v>
      </c>
      <c r="G80" s="112">
        <v>450</v>
      </c>
      <c r="H80" s="324">
        <f t="shared" si="11"/>
        <v>450</v>
      </c>
      <c r="I80" s="434"/>
      <c r="J80" s="433">
        <f t="shared" si="34"/>
        <v>450</v>
      </c>
      <c r="K80" s="433"/>
      <c r="L80" s="433"/>
      <c r="M80" s="433"/>
      <c r="N80" s="324"/>
      <c r="O80" s="433"/>
      <c r="P80" s="433"/>
      <c r="Q80" s="433"/>
      <c r="R80" s="434"/>
      <c r="S80" s="434"/>
      <c r="T80" s="44"/>
      <c r="U80" s="192"/>
      <c r="V80" s="193"/>
      <c r="W80" s="205"/>
      <c r="X80" s="204"/>
      <c r="Y80" s="205"/>
      <c r="Z80" s="204"/>
      <c r="AA80" s="204"/>
      <c r="AB80" s="204"/>
      <c r="AC80" s="204"/>
      <c r="AD80" s="204"/>
      <c r="AE80" s="204"/>
      <c r="AF80" s="206"/>
      <c r="AG80" s="204"/>
      <c r="AH80" s="204"/>
      <c r="AI80" s="206"/>
      <c r="AJ80" s="204"/>
      <c r="AK80" s="207"/>
      <c r="AL80" s="206"/>
      <c r="AM80" s="204">
        <v>450</v>
      </c>
      <c r="AN80" s="204">
        <v>450</v>
      </c>
      <c r="AO80" s="206">
        <v>450</v>
      </c>
    </row>
    <row r="81" spans="1:42" ht="30" customHeight="1">
      <c r="A81" s="178"/>
      <c r="B81" s="179" t="s">
        <v>65</v>
      </c>
      <c r="C81" s="203" t="s">
        <v>59</v>
      </c>
      <c r="D81" s="180">
        <v>1350</v>
      </c>
      <c r="E81" s="40">
        <v>1350</v>
      </c>
      <c r="F81" s="112">
        <v>1350</v>
      </c>
      <c r="G81" s="112">
        <v>1350</v>
      </c>
      <c r="H81" s="324">
        <f t="shared" si="11"/>
        <v>1350</v>
      </c>
      <c r="I81" s="434"/>
      <c r="J81" s="433">
        <f t="shared" si="34"/>
        <v>1350</v>
      </c>
      <c r="K81" s="433"/>
      <c r="L81" s="433"/>
      <c r="M81" s="433"/>
      <c r="N81" s="324"/>
      <c r="O81" s="433"/>
      <c r="P81" s="433"/>
      <c r="Q81" s="433"/>
      <c r="R81" s="434"/>
      <c r="S81" s="434"/>
      <c r="T81" s="44"/>
      <c r="U81" s="192"/>
      <c r="V81" s="193"/>
      <c r="W81" s="205"/>
      <c r="X81" s="204"/>
      <c r="Y81" s="205"/>
      <c r="Z81" s="204"/>
      <c r="AA81" s="204"/>
      <c r="AB81" s="204"/>
      <c r="AC81" s="204"/>
      <c r="AD81" s="204"/>
      <c r="AE81" s="204"/>
      <c r="AF81" s="206"/>
      <c r="AG81" s="204"/>
      <c r="AH81" s="204"/>
      <c r="AI81" s="206"/>
      <c r="AJ81" s="204"/>
      <c r="AK81" s="207"/>
      <c r="AL81" s="206"/>
      <c r="AM81" s="204">
        <v>1350</v>
      </c>
      <c r="AN81" s="206">
        <v>1350</v>
      </c>
      <c r="AO81" s="206">
        <v>1350</v>
      </c>
    </row>
    <row r="82" spans="1:42" s="321" customFormat="1" ht="35.25" customHeight="1">
      <c r="A82" s="440" t="s">
        <v>556</v>
      </c>
      <c r="B82" s="305" t="s">
        <v>95</v>
      </c>
      <c r="C82" s="317" t="s">
        <v>56</v>
      </c>
      <c r="D82" s="317">
        <v>1212.75</v>
      </c>
      <c r="E82" s="318">
        <v>1214.25</v>
      </c>
      <c r="F82" s="327">
        <v>1213.2799999999997</v>
      </c>
      <c r="G82" s="327">
        <v>1243.25</v>
      </c>
      <c r="H82" s="318">
        <f t="shared" si="11"/>
        <v>1094.75</v>
      </c>
      <c r="I82" s="433">
        <f>+I83+I85+I91+I96</f>
        <v>328.7</v>
      </c>
      <c r="J82" s="433">
        <f>+J83+J85+J91+J96</f>
        <v>653.35</v>
      </c>
      <c r="K82" s="433">
        <f t="shared" ref="K82:M82" si="48">+K83+K85+K91+K96</f>
        <v>47</v>
      </c>
      <c r="L82" s="433">
        <f t="shared" si="48"/>
        <v>25.700000000000003</v>
      </c>
      <c r="M82" s="433">
        <f t="shared" si="48"/>
        <v>40</v>
      </c>
      <c r="N82" s="318">
        <f t="shared" si="32"/>
        <v>1391.6</v>
      </c>
      <c r="O82" s="433">
        <f t="shared" ref="O82:S82" si="49">+O83+O85+O91+O96</f>
        <v>144.5</v>
      </c>
      <c r="P82" s="433">
        <f t="shared" si="49"/>
        <v>84.3</v>
      </c>
      <c r="Q82" s="433">
        <f t="shared" si="49"/>
        <v>472.79999999999995</v>
      </c>
      <c r="R82" s="433">
        <f t="shared" si="49"/>
        <v>301</v>
      </c>
      <c r="S82" s="433">
        <f t="shared" si="49"/>
        <v>389</v>
      </c>
      <c r="T82" s="318"/>
      <c r="U82" s="443">
        <v>47</v>
      </c>
      <c r="V82" s="443">
        <v>47</v>
      </c>
      <c r="W82" s="443">
        <v>47</v>
      </c>
      <c r="X82" s="443">
        <v>140.53</v>
      </c>
      <c r="Y82" s="443">
        <v>140.53</v>
      </c>
      <c r="Z82" s="443">
        <v>140.5</v>
      </c>
      <c r="AA82" s="443">
        <v>64</v>
      </c>
      <c r="AB82" s="443">
        <v>64.2</v>
      </c>
      <c r="AC82" s="443">
        <v>64.2</v>
      </c>
      <c r="AD82" s="473">
        <v>35.200000000000003</v>
      </c>
      <c r="AE82" s="443">
        <v>35.200000000000003</v>
      </c>
      <c r="AF82" s="443">
        <v>35.200000000000003</v>
      </c>
      <c r="AG82" s="443">
        <v>22</v>
      </c>
      <c r="AH82" s="443">
        <v>21.900000000000002</v>
      </c>
      <c r="AI82" s="443">
        <v>21.900000000000002</v>
      </c>
      <c r="AJ82" s="443">
        <v>386.34000000000003</v>
      </c>
      <c r="AK82" s="443">
        <v>386.29999999999995</v>
      </c>
      <c r="AL82" s="443">
        <v>386.29999999999995</v>
      </c>
      <c r="AM82" s="443">
        <v>519</v>
      </c>
      <c r="AN82" s="443">
        <v>518.15</v>
      </c>
      <c r="AO82" s="443">
        <v>548.15</v>
      </c>
    </row>
    <row r="83" spans="1:42" ht="30" customHeight="1">
      <c r="A83" s="178" t="s">
        <v>89</v>
      </c>
      <c r="B83" s="179" t="s">
        <v>96</v>
      </c>
      <c r="C83" s="180" t="s">
        <v>56</v>
      </c>
      <c r="D83" s="180">
        <v>160.4</v>
      </c>
      <c r="E83" s="44">
        <v>160.4</v>
      </c>
      <c r="F83" s="112">
        <v>160.4</v>
      </c>
      <c r="G83" s="112">
        <v>160.4</v>
      </c>
      <c r="H83" s="324">
        <f t="shared" si="11"/>
        <v>105</v>
      </c>
      <c r="I83" s="434">
        <v>42.8</v>
      </c>
      <c r="J83" s="433">
        <f t="shared" si="34"/>
        <v>44.5</v>
      </c>
      <c r="K83" s="433">
        <f t="shared" si="35"/>
        <v>1.5</v>
      </c>
      <c r="L83" s="433">
        <f t="shared" si="36"/>
        <v>4.8</v>
      </c>
      <c r="M83" s="433">
        <f t="shared" si="37"/>
        <v>11.4</v>
      </c>
      <c r="N83" s="324">
        <f t="shared" si="32"/>
        <v>340.2</v>
      </c>
      <c r="O83" s="433">
        <f t="shared" si="38"/>
        <v>10.5</v>
      </c>
      <c r="P83" s="433">
        <f t="shared" si="39"/>
        <v>10.3</v>
      </c>
      <c r="Q83" s="433">
        <f t="shared" si="40"/>
        <v>77.400000000000006</v>
      </c>
      <c r="R83" s="434">
        <v>109</v>
      </c>
      <c r="S83" s="434">
        <v>133</v>
      </c>
      <c r="T83" s="44"/>
      <c r="U83" s="204">
        <v>1.5</v>
      </c>
      <c r="V83" s="205">
        <v>1.5</v>
      </c>
      <c r="W83" s="205">
        <v>1.5</v>
      </c>
      <c r="X83" s="204">
        <v>10.53</v>
      </c>
      <c r="Y83" s="205">
        <v>10.5</v>
      </c>
      <c r="Z83" s="204">
        <v>10.5</v>
      </c>
      <c r="AA83" s="204">
        <v>10.3</v>
      </c>
      <c r="AB83" s="204">
        <v>10.3</v>
      </c>
      <c r="AC83" s="204">
        <v>10.3</v>
      </c>
      <c r="AD83" s="290">
        <v>11.4</v>
      </c>
      <c r="AE83" s="204">
        <v>11.4</v>
      </c>
      <c r="AF83" s="206">
        <v>11.4</v>
      </c>
      <c r="AG83" s="206">
        <v>4.8099999999999996</v>
      </c>
      <c r="AH83" s="204">
        <v>4.8</v>
      </c>
      <c r="AI83" s="206">
        <v>4.8</v>
      </c>
      <c r="AJ83" s="206">
        <v>77.400000000000006</v>
      </c>
      <c r="AK83" s="204">
        <v>77.400000000000006</v>
      </c>
      <c r="AL83" s="206">
        <v>77.400000000000006</v>
      </c>
      <c r="AM83" s="206">
        <v>44.5</v>
      </c>
      <c r="AN83" s="204">
        <v>44.5</v>
      </c>
      <c r="AO83" s="206">
        <v>44.5</v>
      </c>
    </row>
    <row r="84" spans="1:42" ht="30" customHeight="1">
      <c r="A84" s="178"/>
      <c r="B84" s="179" t="s">
        <v>97</v>
      </c>
      <c r="C84" s="180" t="s">
        <v>59</v>
      </c>
      <c r="D84" s="180">
        <v>1214.5999999999999</v>
      </c>
      <c r="E84" s="44">
        <v>1214.5999999999999</v>
      </c>
      <c r="F84" s="112">
        <v>1214.5999999999999</v>
      </c>
      <c r="G84" s="112">
        <v>1214.5999999999999</v>
      </c>
      <c r="H84" s="324">
        <f t="shared" si="11"/>
        <v>477.6</v>
      </c>
      <c r="I84" s="434">
        <v>150</v>
      </c>
      <c r="J84" s="433">
        <f t="shared" si="34"/>
        <v>266</v>
      </c>
      <c r="K84" s="433">
        <f t="shared" si="35"/>
        <v>12</v>
      </c>
      <c r="L84" s="433">
        <f t="shared" si="36"/>
        <v>16</v>
      </c>
      <c r="M84" s="433">
        <f t="shared" si="37"/>
        <v>33.6</v>
      </c>
      <c r="N84" s="324">
        <f t="shared" si="32"/>
        <v>1974</v>
      </c>
      <c r="O84" s="433">
        <f t="shared" si="38"/>
        <v>55</v>
      </c>
      <c r="P84" s="433">
        <f t="shared" si="39"/>
        <v>32</v>
      </c>
      <c r="Q84" s="433">
        <f t="shared" si="40"/>
        <v>800</v>
      </c>
      <c r="R84" s="434">
        <v>603</v>
      </c>
      <c r="S84" s="434">
        <v>484</v>
      </c>
      <c r="T84" s="44"/>
      <c r="U84" s="204">
        <v>12</v>
      </c>
      <c r="V84" s="205">
        <v>12</v>
      </c>
      <c r="W84" s="205">
        <v>12</v>
      </c>
      <c r="X84" s="204">
        <v>55</v>
      </c>
      <c r="Y84" s="205">
        <v>55</v>
      </c>
      <c r="Z84" s="204">
        <v>55</v>
      </c>
      <c r="AA84" s="204">
        <v>32</v>
      </c>
      <c r="AB84" s="204">
        <v>32</v>
      </c>
      <c r="AC84" s="204">
        <v>32</v>
      </c>
      <c r="AD84" s="204">
        <v>33.6</v>
      </c>
      <c r="AE84" s="204">
        <v>33.6</v>
      </c>
      <c r="AF84" s="206">
        <v>33.6</v>
      </c>
      <c r="AG84" s="204">
        <v>16</v>
      </c>
      <c r="AH84" s="204">
        <v>16</v>
      </c>
      <c r="AI84" s="206">
        <v>16</v>
      </c>
      <c r="AJ84" s="205">
        <v>800</v>
      </c>
      <c r="AK84" s="204">
        <v>800</v>
      </c>
      <c r="AL84" s="206">
        <v>800</v>
      </c>
      <c r="AM84" s="206">
        <v>266</v>
      </c>
      <c r="AN84" s="204">
        <v>266</v>
      </c>
      <c r="AO84" s="206">
        <v>266</v>
      </c>
    </row>
    <row r="85" spans="1:42" s="321" customFormat="1" ht="30" customHeight="1">
      <c r="A85" s="440" t="s">
        <v>89</v>
      </c>
      <c r="B85" s="305" t="s">
        <v>560</v>
      </c>
      <c r="C85" s="317" t="s">
        <v>56</v>
      </c>
      <c r="D85" s="440">
        <v>963.45</v>
      </c>
      <c r="E85" s="474">
        <v>964.95</v>
      </c>
      <c r="F85" s="475">
        <v>963.95</v>
      </c>
      <c r="G85" s="475">
        <v>993.95</v>
      </c>
      <c r="H85" s="324">
        <f t="shared" si="11"/>
        <v>819.24999999999989</v>
      </c>
      <c r="I85" s="436">
        <v>285.89999999999998</v>
      </c>
      <c r="J85" s="433">
        <f t="shared" si="34"/>
        <v>464.75</v>
      </c>
      <c r="K85" s="433">
        <f t="shared" si="35"/>
        <v>45.5</v>
      </c>
      <c r="L85" s="433">
        <f t="shared" si="36"/>
        <v>12.3</v>
      </c>
      <c r="M85" s="515">
        <f t="shared" si="37"/>
        <v>10.8</v>
      </c>
      <c r="N85" s="324">
        <f t="shared" si="32"/>
        <v>688.59999999999991</v>
      </c>
      <c r="O85" s="433">
        <f t="shared" si="38"/>
        <v>130</v>
      </c>
      <c r="P85" s="433">
        <f t="shared" si="39"/>
        <v>43.2</v>
      </c>
      <c r="Q85" s="433">
        <f t="shared" si="40"/>
        <v>287.39999999999998</v>
      </c>
      <c r="R85" s="436">
        <v>49</v>
      </c>
      <c r="S85" s="436">
        <v>179</v>
      </c>
      <c r="T85" s="318"/>
      <c r="U85" s="444">
        <v>45.5</v>
      </c>
      <c r="V85" s="443">
        <v>45.5</v>
      </c>
      <c r="W85" s="443">
        <v>45.5</v>
      </c>
      <c r="X85" s="444">
        <v>130</v>
      </c>
      <c r="Y85" s="443">
        <v>130</v>
      </c>
      <c r="Z85" s="444">
        <v>130</v>
      </c>
      <c r="AA85" s="444">
        <v>43.2</v>
      </c>
      <c r="AB85" s="444">
        <v>43.2</v>
      </c>
      <c r="AC85" s="444">
        <v>43.2</v>
      </c>
      <c r="AD85" s="444">
        <v>10.8</v>
      </c>
      <c r="AE85" s="444">
        <v>10.8</v>
      </c>
      <c r="AF85" s="446">
        <v>10.8</v>
      </c>
      <c r="AG85" s="444">
        <v>12.3</v>
      </c>
      <c r="AH85" s="444">
        <v>12.3</v>
      </c>
      <c r="AI85" s="446">
        <v>12.3</v>
      </c>
      <c r="AJ85" s="444">
        <v>287.44</v>
      </c>
      <c r="AK85" s="444">
        <v>287.39999999999998</v>
      </c>
      <c r="AL85" s="446">
        <v>287.39999999999998</v>
      </c>
      <c r="AM85" s="444">
        <v>435.75</v>
      </c>
      <c r="AN85" s="444">
        <v>434.75</v>
      </c>
      <c r="AO85" s="444">
        <v>464.75</v>
      </c>
    </row>
    <row r="86" spans="1:42" ht="39" customHeight="1">
      <c r="A86" s="178"/>
      <c r="B86" s="186" t="s">
        <v>557</v>
      </c>
      <c r="C86" s="180" t="s">
        <v>56</v>
      </c>
      <c r="D86" s="191"/>
      <c r="E86" s="40">
        <v>10</v>
      </c>
      <c r="F86" s="112">
        <v>10</v>
      </c>
      <c r="G86" s="112">
        <v>30</v>
      </c>
      <c r="H86" s="324">
        <f t="shared" si="11"/>
        <v>60</v>
      </c>
      <c r="I86" s="434">
        <v>30</v>
      </c>
      <c r="J86" s="433">
        <f t="shared" si="34"/>
        <v>30</v>
      </c>
      <c r="K86" s="433"/>
      <c r="L86" s="433"/>
      <c r="M86" s="433"/>
      <c r="N86" s="324">
        <f t="shared" si="32"/>
        <v>6</v>
      </c>
      <c r="O86" s="433"/>
      <c r="P86" s="433"/>
      <c r="Q86" s="433"/>
      <c r="R86" s="434">
        <v>6</v>
      </c>
      <c r="S86" s="434"/>
      <c r="T86" s="44"/>
      <c r="U86" s="207"/>
      <c r="V86" s="205"/>
      <c r="W86" s="205"/>
      <c r="X86" s="207"/>
      <c r="Y86" s="205"/>
      <c r="Z86" s="204"/>
      <c r="AA86" s="207"/>
      <c r="AB86" s="208"/>
      <c r="AC86" s="208"/>
      <c r="AD86" s="207"/>
      <c r="AE86" s="204"/>
      <c r="AF86" s="206"/>
      <c r="AG86" s="207"/>
      <c r="AH86" s="204"/>
      <c r="AI86" s="206"/>
      <c r="AJ86" s="207"/>
      <c r="AK86" s="207"/>
      <c r="AL86" s="206"/>
      <c r="AM86" s="206">
        <v>10</v>
      </c>
      <c r="AN86" s="204">
        <v>10</v>
      </c>
      <c r="AO86" s="206">
        <v>30</v>
      </c>
    </row>
    <row r="87" spans="1:42" s="168" customFormat="1" ht="39" customHeight="1">
      <c r="A87" s="178"/>
      <c r="B87" s="179" t="s">
        <v>558</v>
      </c>
      <c r="C87" s="180" t="s">
        <v>56</v>
      </c>
      <c r="D87" s="180">
        <v>950</v>
      </c>
      <c r="E87" s="40">
        <v>941.5</v>
      </c>
      <c r="F87" s="112">
        <v>940.45</v>
      </c>
      <c r="G87" s="112">
        <v>940.45</v>
      </c>
      <c r="H87" s="324">
        <f t="shared" si="11"/>
        <v>636.04999999999995</v>
      </c>
      <c r="I87" s="434">
        <v>156.19999999999999</v>
      </c>
      <c r="J87" s="433">
        <f t="shared" si="34"/>
        <v>411.25</v>
      </c>
      <c r="K87" s="433">
        <f t="shared" si="35"/>
        <v>45.5</v>
      </c>
      <c r="L87" s="433">
        <f t="shared" si="36"/>
        <v>12.3</v>
      </c>
      <c r="M87" s="433">
        <f t="shared" si="37"/>
        <v>10.8</v>
      </c>
      <c r="N87" s="324">
        <f t="shared" si="32"/>
        <v>639.59999999999991</v>
      </c>
      <c r="O87" s="433">
        <f t="shared" si="38"/>
        <v>130</v>
      </c>
      <c r="P87" s="433">
        <f t="shared" si="39"/>
        <v>43.2</v>
      </c>
      <c r="Q87" s="433">
        <f t="shared" si="40"/>
        <v>287.39999999999998</v>
      </c>
      <c r="R87" s="434"/>
      <c r="S87" s="434">
        <v>179</v>
      </c>
      <c r="T87" s="44"/>
      <c r="U87" s="204">
        <v>45.5</v>
      </c>
      <c r="V87" s="205">
        <v>45.5</v>
      </c>
      <c r="W87" s="205">
        <v>45.5</v>
      </c>
      <c r="X87" s="204">
        <v>130</v>
      </c>
      <c r="Y87" s="205">
        <v>130</v>
      </c>
      <c r="Z87" s="204">
        <v>130</v>
      </c>
      <c r="AA87" s="204">
        <v>43.2</v>
      </c>
      <c r="AB87" s="204">
        <v>43.2</v>
      </c>
      <c r="AC87" s="204">
        <v>43.2</v>
      </c>
      <c r="AD87" s="204">
        <v>10.8</v>
      </c>
      <c r="AE87" s="204">
        <v>10.8</v>
      </c>
      <c r="AF87" s="206">
        <v>10.8</v>
      </c>
      <c r="AG87" s="204">
        <v>12.3</v>
      </c>
      <c r="AH87" s="204">
        <v>12.3</v>
      </c>
      <c r="AI87" s="206">
        <v>12.3</v>
      </c>
      <c r="AJ87" s="204">
        <v>287.39999999999998</v>
      </c>
      <c r="AK87" s="204">
        <v>287.39999999999998</v>
      </c>
      <c r="AL87" s="206">
        <v>287.39999999999998</v>
      </c>
      <c r="AM87" s="209">
        <v>412.25</v>
      </c>
      <c r="AN87" s="204">
        <v>411.25</v>
      </c>
      <c r="AO87" s="310">
        <v>411.25</v>
      </c>
    </row>
    <row r="88" spans="1:42" ht="48.75" customHeight="1">
      <c r="A88" s="178"/>
      <c r="B88" s="186" t="s">
        <v>559</v>
      </c>
      <c r="C88" s="180" t="s">
        <v>56</v>
      </c>
      <c r="D88" s="180">
        <v>13.45</v>
      </c>
      <c r="E88" s="44">
        <v>13.45</v>
      </c>
      <c r="F88" s="112">
        <v>13.45</v>
      </c>
      <c r="G88" s="112">
        <v>23.5</v>
      </c>
      <c r="H88" s="324">
        <f t="shared" si="11"/>
        <v>23.5</v>
      </c>
      <c r="I88" s="434"/>
      <c r="J88" s="433">
        <f t="shared" si="34"/>
        <v>23.5</v>
      </c>
      <c r="K88" s="433"/>
      <c r="L88" s="433"/>
      <c r="M88" s="433"/>
      <c r="N88" s="324">
        <f>O88+P88+Q88+R88+S88</f>
        <v>43</v>
      </c>
      <c r="O88" s="433"/>
      <c r="P88" s="433"/>
      <c r="Q88" s="433"/>
      <c r="R88" s="434">
        <v>43</v>
      </c>
      <c r="S88" s="434"/>
      <c r="T88" s="44"/>
      <c r="U88" s="183"/>
      <c r="V88" s="184"/>
      <c r="W88" s="184"/>
      <c r="X88" s="183"/>
      <c r="Y88" s="184"/>
      <c r="Z88" s="184"/>
      <c r="AA88" s="183"/>
      <c r="AB88" s="184"/>
      <c r="AC88" s="184"/>
      <c r="AD88" s="183"/>
      <c r="AE88" s="184"/>
      <c r="AF88" s="184"/>
      <c r="AG88" s="183"/>
      <c r="AH88" s="184"/>
      <c r="AI88" s="184"/>
      <c r="AJ88" s="181"/>
      <c r="AK88" s="182"/>
      <c r="AL88" s="182"/>
      <c r="AM88" s="204">
        <v>13.5</v>
      </c>
      <c r="AN88" s="204">
        <v>13.5</v>
      </c>
      <c r="AO88" s="205">
        <v>23.5</v>
      </c>
    </row>
    <row r="89" spans="1:42" ht="35.25" customHeight="1">
      <c r="A89" s="178"/>
      <c r="B89" s="179" t="s">
        <v>68</v>
      </c>
      <c r="C89" s="180" t="s">
        <v>69</v>
      </c>
      <c r="D89" s="180">
        <v>115.58593684210527</v>
      </c>
      <c r="E89" s="44">
        <v>115.15697291556029</v>
      </c>
      <c r="F89" s="44">
        <v>115.19364134191079</v>
      </c>
      <c r="G89" s="44">
        <v>115.19364134191079</v>
      </c>
      <c r="H89" s="324">
        <f t="shared" si="11"/>
        <v>683.3</v>
      </c>
      <c r="I89" s="432">
        <v>42.3</v>
      </c>
      <c r="J89" s="433">
        <f t="shared" si="34"/>
        <v>87</v>
      </c>
      <c r="K89" s="433">
        <f t="shared" si="35"/>
        <v>212</v>
      </c>
      <c r="L89" s="433">
        <f t="shared" si="36"/>
        <v>163.5</v>
      </c>
      <c r="M89" s="433">
        <f t="shared" si="37"/>
        <v>178.5</v>
      </c>
      <c r="N89" s="324">
        <f t="shared" ref="N89:N115" si="50">O89+P89+Q89+R89+S89</f>
        <v>502.9</v>
      </c>
      <c r="O89" s="433">
        <f t="shared" si="38"/>
        <v>145</v>
      </c>
      <c r="P89" s="433">
        <f t="shared" si="39"/>
        <v>151</v>
      </c>
      <c r="Q89" s="433">
        <f t="shared" si="40"/>
        <v>116.9</v>
      </c>
      <c r="R89" s="432"/>
      <c r="S89" s="432">
        <v>90</v>
      </c>
      <c r="T89" s="44"/>
      <c r="U89" s="204">
        <v>212</v>
      </c>
      <c r="V89" s="205">
        <v>212</v>
      </c>
      <c r="W89" s="205">
        <v>212</v>
      </c>
      <c r="X89" s="204">
        <v>145</v>
      </c>
      <c r="Y89" s="205">
        <v>145</v>
      </c>
      <c r="Z89" s="204">
        <v>145</v>
      </c>
      <c r="AA89" s="204">
        <v>151</v>
      </c>
      <c r="AB89" s="204">
        <v>151</v>
      </c>
      <c r="AC89" s="204">
        <v>151</v>
      </c>
      <c r="AD89" s="204">
        <v>178.5</v>
      </c>
      <c r="AE89" s="204">
        <v>178.5</v>
      </c>
      <c r="AF89" s="206">
        <v>178.5</v>
      </c>
      <c r="AG89" s="204">
        <v>163.1</v>
      </c>
      <c r="AH89" s="204">
        <v>163.5</v>
      </c>
      <c r="AI89" s="206">
        <v>163.5</v>
      </c>
      <c r="AJ89" s="204">
        <v>116.9</v>
      </c>
      <c r="AK89" s="204">
        <v>116.9</v>
      </c>
      <c r="AL89" s="206">
        <v>116.9</v>
      </c>
      <c r="AM89" s="206">
        <v>87</v>
      </c>
      <c r="AN89" s="204">
        <v>87</v>
      </c>
      <c r="AO89" s="206">
        <v>87</v>
      </c>
    </row>
    <row r="90" spans="1:42" ht="35.25" customHeight="1">
      <c r="A90" s="178"/>
      <c r="B90" s="179" t="s">
        <v>564</v>
      </c>
      <c r="C90" s="180" t="s">
        <v>59</v>
      </c>
      <c r="D90" s="180">
        <v>10980.664000000001</v>
      </c>
      <c r="E90" s="44">
        <v>10842.029</v>
      </c>
      <c r="F90" s="110">
        <v>10833.386</v>
      </c>
      <c r="G90" s="110">
        <v>10833.386</v>
      </c>
      <c r="H90" s="324">
        <f t="shared" si="11"/>
        <v>5596.36</v>
      </c>
      <c r="I90" s="434">
        <v>660</v>
      </c>
      <c r="J90" s="433">
        <f t="shared" si="34"/>
        <v>3577.875</v>
      </c>
      <c r="K90" s="433">
        <f t="shared" si="35"/>
        <v>964.6</v>
      </c>
      <c r="L90" s="433">
        <f t="shared" si="36"/>
        <v>201.10500000000002</v>
      </c>
      <c r="M90" s="433">
        <f t="shared" si="37"/>
        <v>192.78000000000003</v>
      </c>
      <c r="N90" s="324">
        <f t="shared" si="50"/>
        <v>7508.0259999999998</v>
      </c>
      <c r="O90" s="433">
        <f t="shared" si="38"/>
        <v>1885</v>
      </c>
      <c r="P90" s="433">
        <f t="shared" si="39"/>
        <v>652.32000000000005</v>
      </c>
      <c r="Q90" s="433">
        <f t="shared" si="40"/>
        <v>3359.7059999999997</v>
      </c>
      <c r="R90" s="437"/>
      <c r="S90" s="434">
        <v>1611</v>
      </c>
      <c r="T90" s="44"/>
      <c r="U90" s="205">
        <v>964.6</v>
      </c>
      <c r="V90" s="206">
        <v>964.6</v>
      </c>
      <c r="W90" s="206">
        <v>964.6</v>
      </c>
      <c r="X90" s="206">
        <v>1885</v>
      </c>
      <c r="Y90" s="206">
        <v>1885</v>
      </c>
      <c r="Z90" s="206">
        <v>1885</v>
      </c>
      <c r="AA90" s="206">
        <v>652.29999999999995</v>
      </c>
      <c r="AB90" s="206">
        <v>652.32000000000005</v>
      </c>
      <c r="AC90" s="206">
        <v>652.32000000000005</v>
      </c>
      <c r="AD90" s="206">
        <v>192.8</v>
      </c>
      <c r="AE90" s="206">
        <v>192.78000000000003</v>
      </c>
      <c r="AF90" s="206">
        <v>192.78000000000003</v>
      </c>
      <c r="AG90" s="206">
        <v>200.61</v>
      </c>
      <c r="AH90" s="206">
        <v>201.10500000000002</v>
      </c>
      <c r="AI90" s="206">
        <v>201.10500000000002</v>
      </c>
      <c r="AJ90" s="206">
        <v>3359.7059999999997</v>
      </c>
      <c r="AK90" s="206">
        <v>3359.7059999999997</v>
      </c>
      <c r="AL90" s="206">
        <v>3359.7059999999997</v>
      </c>
      <c r="AM90" s="206">
        <v>3586.5749999999998</v>
      </c>
      <c r="AN90" s="206">
        <v>3577.875</v>
      </c>
      <c r="AO90" s="206">
        <v>3577.875</v>
      </c>
    </row>
    <row r="91" spans="1:42" s="479" customFormat="1" ht="30" customHeight="1">
      <c r="A91" s="422" t="s">
        <v>89</v>
      </c>
      <c r="B91" s="476" t="s">
        <v>561</v>
      </c>
      <c r="C91" s="423" t="s">
        <v>86</v>
      </c>
      <c r="D91" s="423">
        <v>280.39999999999998</v>
      </c>
      <c r="E91" s="477">
        <v>280.39999999999998</v>
      </c>
      <c r="F91" s="360">
        <v>280.39999999999998</v>
      </c>
      <c r="G91" s="360">
        <v>280.39999999999998</v>
      </c>
      <c r="H91" s="324">
        <f t="shared" si="11"/>
        <v>137.6</v>
      </c>
      <c r="I91" s="379"/>
      <c r="J91" s="433">
        <f t="shared" si="34"/>
        <v>111.19999999999999</v>
      </c>
      <c r="K91" s="433"/>
      <c r="L91" s="433">
        <f t="shared" si="36"/>
        <v>8.6</v>
      </c>
      <c r="M91" s="433">
        <f t="shared" si="37"/>
        <v>17.8</v>
      </c>
      <c r="N91" s="324">
        <f t="shared" si="50"/>
        <v>142.80000000000001</v>
      </c>
      <c r="O91" s="433">
        <f t="shared" si="38"/>
        <v>4</v>
      </c>
      <c r="P91" s="433">
        <f t="shared" si="39"/>
        <v>30.8</v>
      </c>
      <c r="Q91" s="433">
        <f t="shared" si="40"/>
        <v>108</v>
      </c>
      <c r="R91" s="379"/>
      <c r="S91" s="379"/>
      <c r="T91" s="477"/>
      <c r="U91" s="478"/>
      <c r="V91" s="478"/>
      <c r="W91" s="478"/>
      <c r="X91" s="444">
        <v>4</v>
      </c>
      <c r="Y91" s="443">
        <v>4</v>
      </c>
      <c r="Z91" s="444">
        <v>4</v>
      </c>
      <c r="AA91" s="444">
        <v>30.8</v>
      </c>
      <c r="AB91" s="444">
        <v>30.8</v>
      </c>
      <c r="AC91" s="444">
        <v>30.8</v>
      </c>
      <c r="AD91" s="444">
        <v>17.8</v>
      </c>
      <c r="AE91" s="444">
        <v>17.8</v>
      </c>
      <c r="AF91" s="446">
        <v>17.8</v>
      </c>
      <c r="AG91" s="444">
        <v>8.6</v>
      </c>
      <c r="AH91" s="444">
        <v>8.6</v>
      </c>
      <c r="AI91" s="446">
        <v>8.6</v>
      </c>
      <c r="AJ91" s="444">
        <v>108</v>
      </c>
      <c r="AK91" s="444">
        <v>108</v>
      </c>
      <c r="AL91" s="446">
        <v>108</v>
      </c>
      <c r="AM91" s="444">
        <v>111.19999999999999</v>
      </c>
      <c r="AN91" s="444">
        <v>111.19999999999999</v>
      </c>
      <c r="AO91" s="446">
        <v>111.19999999999999</v>
      </c>
    </row>
    <row r="92" spans="1:42" ht="30" customHeight="1">
      <c r="A92" s="210"/>
      <c r="B92" s="211" t="s">
        <v>562</v>
      </c>
      <c r="C92" s="212" t="s">
        <v>86</v>
      </c>
      <c r="D92" s="212">
        <v>88.9</v>
      </c>
      <c r="E92" s="43">
        <v>88.9</v>
      </c>
      <c r="F92" s="16">
        <v>88.9</v>
      </c>
      <c r="G92" s="16">
        <v>88.9</v>
      </c>
      <c r="H92" s="324">
        <f t="shared" si="11"/>
        <v>56.699999999999996</v>
      </c>
      <c r="I92" s="379"/>
      <c r="J92" s="433">
        <f t="shared" si="34"/>
        <v>38.9</v>
      </c>
      <c r="K92" s="433"/>
      <c r="L92" s="433">
        <f t="shared" si="36"/>
        <v>4.8</v>
      </c>
      <c r="M92" s="433">
        <f t="shared" si="37"/>
        <v>13</v>
      </c>
      <c r="N92" s="324">
        <f t="shared" si="50"/>
        <v>32.200000000000003</v>
      </c>
      <c r="O92" s="433">
        <f t="shared" si="38"/>
        <v>0</v>
      </c>
      <c r="P92" s="433">
        <f t="shared" si="39"/>
        <v>10.7</v>
      </c>
      <c r="Q92" s="433">
        <f t="shared" si="40"/>
        <v>21.5</v>
      </c>
      <c r="R92" s="379"/>
      <c r="S92" s="379"/>
      <c r="T92" s="43"/>
      <c r="U92" s="213"/>
      <c r="V92" s="213"/>
      <c r="W92" s="213"/>
      <c r="X92" s="205">
        <v>0</v>
      </c>
      <c r="Y92" s="205">
        <v>0</v>
      </c>
      <c r="Z92" s="204">
        <v>0</v>
      </c>
      <c r="AA92" s="204">
        <v>10.7</v>
      </c>
      <c r="AB92" s="204">
        <v>10.7</v>
      </c>
      <c r="AC92" s="204">
        <v>10.7</v>
      </c>
      <c r="AD92" s="204">
        <v>13</v>
      </c>
      <c r="AE92" s="204">
        <v>13</v>
      </c>
      <c r="AF92" s="206">
        <v>13</v>
      </c>
      <c r="AG92" s="204">
        <v>4.8</v>
      </c>
      <c r="AH92" s="204">
        <v>4.8</v>
      </c>
      <c r="AI92" s="206">
        <v>4.8</v>
      </c>
      <c r="AJ92" s="204">
        <v>21.5</v>
      </c>
      <c r="AK92" s="204">
        <v>21.5</v>
      </c>
      <c r="AL92" s="206">
        <v>21.5</v>
      </c>
      <c r="AM92" s="204">
        <v>38.9</v>
      </c>
      <c r="AN92" s="204">
        <v>38.9</v>
      </c>
      <c r="AO92" s="206">
        <v>38.9</v>
      </c>
      <c r="AP92" s="214"/>
    </row>
    <row r="93" spans="1:42" ht="30" customHeight="1">
      <c r="A93" s="210"/>
      <c r="B93" s="211" t="s">
        <v>563</v>
      </c>
      <c r="C93" s="212" t="s">
        <v>86</v>
      </c>
      <c r="D93" s="212">
        <v>191.5</v>
      </c>
      <c r="E93" s="43">
        <v>191.5</v>
      </c>
      <c r="F93" s="16">
        <v>191.5</v>
      </c>
      <c r="G93" s="16">
        <v>191.5</v>
      </c>
      <c r="H93" s="324">
        <f t="shared" ref="H93:H115" si="51">+I93+J93+K93+L93+M93</f>
        <v>80.899999999999991</v>
      </c>
      <c r="I93" s="379"/>
      <c r="J93" s="433">
        <f t="shared" si="34"/>
        <v>72.3</v>
      </c>
      <c r="K93" s="433"/>
      <c r="L93" s="433">
        <f t="shared" si="36"/>
        <v>3.8</v>
      </c>
      <c r="M93" s="433">
        <f t="shared" si="37"/>
        <v>4.8</v>
      </c>
      <c r="N93" s="324">
        <f t="shared" si="50"/>
        <v>110.6</v>
      </c>
      <c r="O93" s="433">
        <f t="shared" si="38"/>
        <v>4</v>
      </c>
      <c r="P93" s="433">
        <f t="shared" si="39"/>
        <v>20.100000000000001</v>
      </c>
      <c r="Q93" s="433">
        <f t="shared" si="40"/>
        <v>86.5</v>
      </c>
      <c r="R93" s="379"/>
      <c r="S93" s="379"/>
      <c r="T93" s="43"/>
      <c r="U93" s="213"/>
      <c r="V93" s="213"/>
      <c r="W93" s="213"/>
      <c r="X93" s="204">
        <v>4</v>
      </c>
      <c r="Y93" s="205">
        <v>4</v>
      </c>
      <c r="Z93" s="204">
        <v>4</v>
      </c>
      <c r="AA93" s="204">
        <v>20.100000000000001</v>
      </c>
      <c r="AB93" s="204">
        <v>20.100000000000001</v>
      </c>
      <c r="AC93" s="204">
        <v>20.100000000000001</v>
      </c>
      <c r="AD93" s="204">
        <v>4.8</v>
      </c>
      <c r="AE93" s="204">
        <v>4.8</v>
      </c>
      <c r="AF93" s="206">
        <v>4.8</v>
      </c>
      <c r="AG93" s="204">
        <v>3.8</v>
      </c>
      <c r="AH93" s="204">
        <v>3.8</v>
      </c>
      <c r="AI93" s="206">
        <v>3.8</v>
      </c>
      <c r="AJ93" s="204">
        <v>86.5</v>
      </c>
      <c r="AK93" s="204">
        <v>86.5</v>
      </c>
      <c r="AL93" s="206">
        <v>86.5</v>
      </c>
      <c r="AM93" s="204">
        <v>72.3</v>
      </c>
      <c r="AN93" s="204">
        <v>72.3</v>
      </c>
      <c r="AO93" s="206">
        <v>72.3</v>
      </c>
      <c r="AP93" s="214"/>
    </row>
    <row r="94" spans="1:42" ht="31.5" customHeight="1">
      <c r="A94" s="210"/>
      <c r="B94" s="211" t="s">
        <v>68</v>
      </c>
      <c r="C94" s="212" t="s">
        <v>69</v>
      </c>
      <c r="D94" s="212">
        <v>11.4</v>
      </c>
      <c r="E94" s="43">
        <v>11.4</v>
      </c>
      <c r="F94" s="14">
        <v>48.712553495007143</v>
      </c>
      <c r="G94" s="14">
        <v>38.62660485021398</v>
      </c>
      <c r="H94" s="324">
        <f t="shared" si="51"/>
        <v>14.432786907395954</v>
      </c>
      <c r="I94" s="378"/>
      <c r="J94" s="433">
        <f t="shared" si="34"/>
        <v>3.8869154676258995</v>
      </c>
      <c r="K94" s="433"/>
      <c r="L94" s="433">
        <f t="shared" si="36"/>
        <v>3.8941860465116274</v>
      </c>
      <c r="M94" s="433">
        <f t="shared" si="37"/>
        <v>6.6516853932584272</v>
      </c>
      <c r="N94" s="324">
        <f t="shared" si="50"/>
        <v>10.895114838864838</v>
      </c>
      <c r="O94" s="433">
        <f t="shared" si="38"/>
        <v>3</v>
      </c>
      <c r="P94" s="433">
        <f t="shared" si="39"/>
        <v>4.7370129870129869</v>
      </c>
      <c r="Q94" s="433">
        <f t="shared" si="40"/>
        <v>3.1581018518518515</v>
      </c>
      <c r="R94" s="378"/>
      <c r="S94" s="378"/>
      <c r="T94" s="43"/>
      <c r="U94" s="213"/>
      <c r="V94" s="213"/>
      <c r="W94" s="213"/>
      <c r="X94" s="204"/>
      <c r="Y94" s="205"/>
      <c r="Z94" s="204">
        <v>3</v>
      </c>
      <c r="AA94" s="204">
        <v>0.58441558441558439</v>
      </c>
      <c r="AB94" s="204">
        <v>1.7370129870129869</v>
      </c>
      <c r="AC94" s="204">
        <v>4.7370129870129869</v>
      </c>
      <c r="AD94" s="204">
        <v>0.7303370786516854</v>
      </c>
      <c r="AE94" s="204">
        <v>3.9213483146067412</v>
      </c>
      <c r="AF94" s="204">
        <v>6.6516853932584272</v>
      </c>
      <c r="AG94" s="204">
        <v>0.69767441860465118</v>
      </c>
      <c r="AH94" s="204">
        <v>2.558139534883721</v>
      </c>
      <c r="AI94" s="204">
        <v>3.8941860465116274</v>
      </c>
      <c r="AJ94" s="204">
        <v>0.52777777777777779</v>
      </c>
      <c r="AK94" s="204">
        <v>2.7939814814814814</v>
      </c>
      <c r="AL94" s="204">
        <v>3.1581018518518515</v>
      </c>
      <c r="AM94" s="204">
        <v>0.59352517985611519</v>
      </c>
      <c r="AN94" s="204">
        <v>2.0494604316546763</v>
      </c>
      <c r="AO94" s="204">
        <v>3.8869154676258995</v>
      </c>
      <c r="AP94" s="214"/>
    </row>
    <row r="95" spans="1:42" ht="31.5" customHeight="1">
      <c r="A95" s="210"/>
      <c r="B95" s="211" t="s">
        <v>70</v>
      </c>
      <c r="C95" s="212" t="s">
        <v>98</v>
      </c>
      <c r="D95" s="212">
        <v>95.963999999999999</v>
      </c>
      <c r="E95" s="43">
        <v>159.94</v>
      </c>
      <c r="F95" s="38">
        <v>682.95</v>
      </c>
      <c r="G95" s="38">
        <v>1083.0899999999999</v>
      </c>
      <c r="H95" s="324">
        <f t="shared" si="51"/>
        <v>584.11500000000001</v>
      </c>
      <c r="I95" s="394"/>
      <c r="J95" s="433">
        <f t="shared" si="34"/>
        <v>432.22499999999997</v>
      </c>
      <c r="K95" s="433"/>
      <c r="L95" s="433">
        <f t="shared" si="36"/>
        <v>33.489999999999995</v>
      </c>
      <c r="M95" s="433">
        <f t="shared" si="37"/>
        <v>118.4</v>
      </c>
      <c r="N95" s="324">
        <f t="shared" si="50"/>
        <v>498.97500000000002</v>
      </c>
      <c r="O95" s="433">
        <f t="shared" si="38"/>
        <v>12</v>
      </c>
      <c r="P95" s="433">
        <f t="shared" si="39"/>
        <v>145.9</v>
      </c>
      <c r="Q95" s="433">
        <f t="shared" si="40"/>
        <v>341.07499999999999</v>
      </c>
      <c r="R95" s="394"/>
      <c r="S95" s="394"/>
      <c r="T95" s="43"/>
      <c r="U95" s="213"/>
      <c r="V95" s="213"/>
      <c r="W95" s="213"/>
      <c r="X95" s="204"/>
      <c r="Y95" s="204">
        <v>8</v>
      </c>
      <c r="Z95" s="204">
        <v>12</v>
      </c>
      <c r="AA95" s="204">
        <v>18</v>
      </c>
      <c r="AB95" s="204">
        <v>53.5</v>
      </c>
      <c r="AC95" s="204">
        <v>145.9</v>
      </c>
      <c r="AD95" s="204">
        <v>13</v>
      </c>
      <c r="AE95" s="204">
        <v>69.8</v>
      </c>
      <c r="AF95" s="204">
        <v>118.4</v>
      </c>
      <c r="AG95" s="204">
        <v>6</v>
      </c>
      <c r="AH95" s="204">
        <v>22</v>
      </c>
      <c r="AI95" s="204">
        <v>33.489999999999995</v>
      </c>
      <c r="AJ95" s="204">
        <v>57</v>
      </c>
      <c r="AK95" s="204">
        <v>301.75</v>
      </c>
      <c r="AL95" s="204">
        <v>341.07499999999999</v>
      </c>
      <c r="AM95" s="204">
        <v>66</v>
      </c>
      <c r="AN95" s="204">
        <v>227.89999999999998</v>
      </c>
      <c r="AO95" s="204">
        <v>432.22499999999997</v>
      </c>
      <c r="AP95" s="214"/>
    </row>
    <row r="96" spans="1:42" s="168" customFormat="1" ht="31.5" customHeight="1">
      <c r="A96" s="178" t="s">
        <v>89</v>
      </c>
      <c r="B96" s="179" t="s">
        <v>99</v>
      </c>
      <c r="C96" s="180" t="s">
        <v>56</v>
      </c>
      <c r="D96" s="180">
        <v>32.9</v>
      </c>
      <c r="E96" s="44">
        <v>32.9</v>
      </c>
      <c r="F96" s="112">
        <v>32.9</v>
      </c>
      <c r="G96" s="112">
        <v>32.9</v>
      </c>
      <c r="H96" s="324">
        <f>+I96+J96+K96+L96+M96</f>
        <v>32.9</v>
      </c>
      <c r="I96" s="434"/>
      <c r="J96" s="433">
        <f t="shared" si="34"/>
        <v>32.9</v>
      </c>
      <c r="K96" s="433"/>
      <c r="L96" s="433"/>
      <c r="M96" s="433"/>
      <c r="N96" s="324">
        <f>O96+P96+Q96+R96+S96</f>
        <v>220</v>
      </c>
      <c r="O96" s="433"/>
      <c r="P96" s="433"/>
      <c r="Q96" s="433"/>
      <c r="R96" s="394">
        <v>143</v>
      </c>
      <c r="S96" s="394">
        <v>77</v>
      </c>
      <c r="T96" s="44"/>
      <c r="U96" s="183"/>
      <c r="V96" s="184"/>
      <c r="W96" s="184"/>
      <c r="X96" s="183"/>
      <c r="Y96" s="184"/>
      <c r="Z96" s="184"/>
      <c r="AA96" s="183"/>
      <c r="AB96" s="184"/>
      <c r="AC96" s="184"/>
      <c r="AD96" s="183"/>
      <c r="AE96" s="184"/>
      <c r="AF96" s="184"/>
      <c r="AG96" s="183"/>
      <c r="AH96" s="184"/>
      <c r="AI96" s="184"/>
      <c r="AJ96" s="183"/>
      <c r="AK96" s="184"/>
      <c r="AL96" s="184"/>
      <c r="AM96" s="204">
        <v>32.9</v>
      </c>
      <c r="AN96" s="204">
        <v>32.9</v>
      </c>
      <c r="AO96" s="206">
        <v>32.9</v>
      </c>
    </row>
    <row r="97" spans="1:41" ht="36.75" customHeight="1">
      <c r="A97" s="178"/>
      <c r="B97" s="186" t="s">
        <v>565</v>
      </c>
      <c r="C97" s="180" t="s">
        <v>56</v>
      </c>
      <c r="D97" s="180">
        <v>32.9</v>
      </c>
      <c r="E97" s="44">
        <v>32.9</v>
      </c>
      <c r="F97" s="112">
        <v>32.9</v>
      </c>
      <c r="G97" s="112">
        <v>32.9</v>
      </c>
      <c r="H97" s="324">
        <f t="shared" si="51"/>
        <v>32.9</v>
      </c>
      <c r="I97" s="434"/>
      <c r="J97" s="433">
        <f t="shared" si="34"/>
        <v>32.9</v>
      </c>
      <c r="K97" s="433"/>
      <c r="L97" s="433"/>
      <c r="M97" s="433"/>
      <c r="N97" s="324">
        <f t="shared" si="50"/>
        <v>220</v>
      </c>
      <c r="O97" s="433"/>
      <c r="P97" s="433"/>
      <c r="Q97" s="433"/>
      <c r="R97" s="434">
        <v>143</v>
      </c>
      <c r="S97" s="434">
        <v>77</v>
      </c>
      <c r="T97" s="44"/>
      <c r="U97" s="183"/>
      <c r="V97" s="184"/>
      <c r="W97" s="184"/>
      <c r="X97" s="183"/>
      <c r="Y97" s="184"/>
      <c r="Z97" s="184"/>
      <c r="AA97" s="183"/>
      <c r="AB97" s="184"/>
      <c r="AC97" s="184"/>
      <c r="AD97" s="183"/>
      <c r="AE97" s="184"/>
      <c r="AF97" s="184"/>
      <c r="AG97" s="183"/>
      <c r="AH97" s="184"/>
      <c r="AI97" s="184"/>
      <c r="AJ97" s="183"/>
      <c r="AK97" s="184"/>
      <c r="AL97" s="184"/>
      <c r="AM97" s="204">
        <v>32.9</v>
      </c>
      <c r="AN97" s="204">
        <v>32.9</v>
      </c>
      <c r="AO97" s="206">
        <v>32.9</v>
      </c>
    </row>
    <row r="98" spans="1:41" ht="31.5" customHeight="1">
      <c r="A98" s="178"/>
      <c r="B98" s="179" t="s">
        <v>97</v>
      </c>
      <c r="C98" s="180" t="s">
        <v>59</v>
      </c>
      <c r="D98" s="180">
        <v>16</v>
      </c>
      <c r="E98" s="44">
        <v>16</v>
      </c>
      <c r="F98" s="112">
        <v>16</v>
      </c>
      <c r="G98" s="112">
        <v>16</v>
      </c>
      <c r="H98" s="324">
        <f t="shared" si="51"/>
        <v>16</v>
      </c>
      <c r="I98" s="434"/>
      <c r="J98" s="433">
        <f t="shared" si="34"/>
        <v>16</v>
      </c>
      <c r="K98" s="433"/>
      <c r="L98" s="433"/>
      <c r="M98" s="433"/>
      <c r="N98" s="324">
        <f t="shared" si="50"/>
        <v>55</v>
      </c>
      <c r="O98" s="433"/>
      <c r="P98" s="433"/>
      <c r="Q98" s="433"/>
      <c r="R98" s="434">
        <v>36</v>
      </c>
      <c r="S98" s="434">
        <v>19</v>
      </c>
      <c r="T98" s="44"/>
      <c r="U98" s="183"/>
      <c r="V98" s="184"/>
      <c r="W98" s="184"/>
      <c r="X98" s="183"/>
      <c r="Y98" s="184"/>
      <c r="Z98" s="184"/>
      <c r="AA98" s="183"/>
      <c r="AB98" s="184"/>
      <c r="AC98" s="184"/>
      <c r="AD98" s="183"/>
      <c r="AE98" s="184"/>
      <c r="AF98" s="184"/>
      <c r="AG98" s="183"/>
      <c r="AH98" s="184"/>
      <c r="AI98" s="184"/>
      <c r="AJ98" s="183"/>
      <c r="AK98" s="184"/>
      <c r="AL98" s="184"/>
      <c r="AM98" s="204">
        <v>16</v>
      </c>
      <c r="AN98" s="204">
        <v>16</v>
      </c>
      <c r="AO98" s="206">
        <v>16</v>
      </c>
    </row>
    <row r="99" spans="1:41" s="321" customFormat="1" ht="30" customHeight="1">
      <c r="A99" s="440">
        <v>12</v>
      </c>
      <c r="B99" s="305" t="s">
        <v>100</v>
      </c>
      <c r="C99" s="317"/>
      <c r="D99" s="317"/>
      <c r="E99" s="317"/>
      <c r="F99" s="327"/>
      <c r="G99" s="327"/>
      <c r="H99" s="318"/>
      <c r="I99" s="434"/>
      <c r="J99" s="433"/>
      <c r="K99" s="433"/>
      <c r="L99" s="433"/>
      <c r="M99" s="433"/>
      <c r="N99" s="318"/>
      <c r="O99" s="433"/>
      <c r="P99" s="433"/>
      <c r="Q99" s="433"/>
      <c r="R99" s="434"/>
      <c r="S99" s="434"/>
      <c r="T99" s="317"/>
      <c r="U99" s="458"/>
      <c r="V99" s="459"/>
      <c r="W99" s="459"/>
      <c r="X99" s="458"/>
      <c r="Y99" s="459"/>
      <c r="Z99" s="459"/>
      <c r="AA99" s="458"/>
      <c r="AB99" s="459"/>
      <c r="AC99" s="459"/>
      <c r="AD99" s="458"/>
      <c r="AE99" s="459"/>
      <c r="AF99" s="459"/>
      <c r="AG99" s="458"/>
      <c r="AH99" s="459"/>
      <c r="AI99" s="459"/>
      <c r="AJ99" s="458"/>
      <c r="AK99" s="459"/>
      <c r="AL99" s="459"/>
      <c r="AM99" s="460"/>
      <c r="AN99" s="459"/>
      <c r="AO99" s="461"/>
    </row>
    <row r="100" spans="1:41" s="321" customFormat="1" ht="36" customHeight="1">
      <c r="A100" s="440" t="s">
        <v>566</v>
      </c>
      <c r="B100" s="305" t="s">
        <v>101</v>
      </c>
      <c r="C100" s="317" t="s">
        <v>102</v>
      </c>
      <c r="D100" s="440">
        <v>19306</v>
      </c>
      <c r="E100" s="320">
        <v>19861</v>
      </c>
      <c r="F100" s="480">
        <v>20027</v>
      </c>
      <c r="G100" s="480">
        <v>20205</v>
      </c>
      <c r="H100" s="47">
        <f t="shared" si="51"/>
        <v>10921</v>
      </c>
      <c r="I100" s="437">
        <f>+I101+I102+I103+I104+I105</f>
        <v>1551</v>
      </c>
      <c r="J100" s="437">
        <f t="shared" ref="J100:M100" si="52">+J101+J102+J103+J104+J105</f>
        <v>5898</v>
      </c>
      <c r="K100" s="437">
        <f t="shared" si="52"/>
        <v>906</v>
      </c>
      <c r="L100" s="437">
        <f t="shared" si="52"/>
        <v>1213</v>
      </c>
      <c r="M100" s="437">
        <f t="shared" si="52"/>
        <v>1353</v>
      </c>
      <c r="N100" s="47">
        <f>O100+P100+Q100+R100+S100</f>
        <v>20536</v>
      </c>
      <c r="O100" s="437">
        <f t="shared" ref="O100" si="53">+O101+O102+O103+O104+O105</f>
        <v>1511</v>
      </c>
      <c r="P100" s="437">
        <f t="shared" ref="P100" si="54">+P101+P102+P103+P104+P105</f>
        <v>4567</v>
      </c>
      <c r="Q100" s="437">
        <f t="shared" ref="Q100" si="55">+Q101+Q102+Q103+Q104+Q105</f>
        <v>5018</v>
      </c>
      <c r="R100" s="437">
        <f t="shared" ref="R100" si="56">+R101+R102+R103+R104+R105</f>
        <v>2559</v>
      </c>
      <c r="S100" s="437">
        <f t="shared" ref="S100" si="57">+S101+S102+S103+S104+S105</f>
        <v>6881</v>
      </c>
      <c r="T100" s="317"/>
      <c r="U100" s="481">
        <v>830</v>
      </c>
      <c r="V100" s="481">
        <v>846</v>
      </c>
      <c r="W100" s="481">
        <v>867</v>
      </c>
      <c r="X100" s="481">
        <v>1414</v>
      </c>
      <c r="Y100" s="481">
        <v>1464</v>
      </c>
      <c r="Z100" s="481">
        <v>1474</v>
      </c>
      <c r="AA100" s="481">
        <v>4830</v>
      </c>
      <c r="AB100" s="481">
        <v>4830</v>
      </c>
      <c r="AC100" s="481">
        <v>4530</v>
      </c>
      <c r="AD100" s="481">
        <v>1258</v>
      </c>
      <c r="AE100" s="481">
        <v>1288</v>
      </c>
      <c r="AF100" s="481">
        <v>1316</v>
      </c>
      <c r="AG100" s="481">
        <v>1082</v>
      </c>
      <c r="AH100" s="481">
        <v>1152</v>
      </c>
      <c r="AI100" s="481">
        <v>1176</v>
      </c>
      <c r="AJ100" s="481">
        <v>4888</v>
      </c>
      <c r="AK100" s="481">
        <v>4888</v>
      </c>
      <c r="AL100" s="481">
        <v>4981</v>
      </c>
      <c r="AM100" s="481">
        <v>5559</v>
      </c>
      <c r="AN100" s="481">
        <v>5559</v>
      </c>
      <c r="AO100" s="481">
        <v>5861</v>
      </c>
    </row>
    <row r="101" spans="1:41" ht="30" customHeight="1">
      <c r="A101" s="178"/>
      <c r="B101" s="179" t="s">
        <v>103</v>
      </c>
      <c r="C101" s="180" t="s">
        <v>102</v>
      </c>
      <c r="D101" s="178">
        <v>1417</v>
      </c>
      <c r="E101" s="40">
        <v>1400</v>
      </c>
      <c r="F101" s="40">
        <v>1400</v>
      </c>
      <c r="G101" s="110">
        <v>1445</v>
      </c>
      <c r="H101" s="47">
        <f t="shared" si="51"/>
        <v>1755</v>
      </c>
      <c r="I101" s="437">
        <v>580</v>
      </c>
      <c r="J101" s="437">
        <f t="shared" ref="J101:J110" si="58">+AO101</f>
        <v>1080</v>
      </c>
      <c r="K101" s="437">
        <f t="shared" ref="K101:K110" si="59">+W101</f>
        <v>30</v>
      </c>
      <c r="L101" s="437">
        <f t="shared" ref="L101:L110" si="60">+AI101</f>
        <v>10</v>
      </c>
      <c r="M101" s="437">
        <f t="shared" ref="M101:M110" si="61">+AF101</f>
        <v>55</v>
      </c>
      <c r="N101" s="47">
        <f t="shared" si="50"/>
        <v>1245</v>
      </c>
      <c r="O101" s="437">
        <f t="shared" ref="O101:O110" si="62">+Z101</f>
        <v>25</v>
      </c>
      <c r="P101" s="437">
        <f t="shared" ref="P101:P110" si="63">+AC101</f>
        <v>65</v>
      </c>
      <c r="Q101" s="437">
        <f t="shared" ref="Q101:Q110" si="64">+AL101</f>
        <v>180</v>
      </c>
      <c r="R101" s="437">
        <v>751</v>
      </c>
      <c r="S101" s="437">
        <v>224</v>
      </c>
      <c r="T101" s="180"/>
      <c r="U101" s="204">
        <v>40</v>
      </c>
      <c r="V101" s="205">
        <v>40</v>
      </c>
      <c r="W101" s="205">
        <v>30</v>
      </c>
      <c r="X101" s="204">
        <v>28</v>
      </c>
      <c r="Y101" s="205">
        <v>28</v>
      </c>
      <c r="Z101" s="205">
        <v>25</v>
      </c>
      <c r="AA101" s="204">
        <v>65</v>
      </c>
      <c r="AB101" s="204">
        <v>65</v>
      </c>
      <c r="AC101" s="204">
        <v>65</v>
      </c>
      <c r="AD101" s="204">
        <v>65</v>
      </c>
      <c r="AE101" s="204">
        <v>65</v>
      </c>
      <c r="AF101" s="206">
        <v>55</v>
      </c>
      <c r="AG101" s="204">
        <v>12</v>
      </c>
      <c r="AH101" s="204">
        <v>12</v>
      </c>
      <c r="AI101" s="206">
        <v>10</v>
      </c>
      <c r="AJ101" s="204">
        <v>180</v>
      </c>
      <c r="AK101" s="204">
        <v>180</v>
      </c>
      <c r="AL101" s="206">
        <v>180</v>
      </c>
      <c r="AM101" s="206">
        <v>1010</v>
      </c>
      <c r="AN101" s="204">
        <v>1010</v>
      </c>
      <c r="AO101" s="206">
        <v>1080</v>
      </c>
    </row>
    <row r="102" spans="1:41" ht="30" customHeight="1">
      <c r="A102" s="178"/>
      <c r="B102" s="179" t="s">
        <v>104</v>
      </c>
      <c r="C102" s="180" t="s">
        <v>102</v>
      </c>
      <c r="D102" s="178">
        <v>690</v>
      </c>
      <c r="E102" s="40">
        <v>643</v>
      </c>
      <c r="F102" s="40">
        <v>643</v>
      </c>
      <c r="G102" s="110">
        <v>663</v>
      </c>
      <c r="H102" s="47">
        <f t="shared" si="51"/>
        <v>529</v>
      </c>
      <c r="I102" s="437">
        <v>81</v>
      </c>
      <c r="J102" s="437">
        <f t="shared" si="58"/>
        <v>390</v>
      </c>
      <c r="K102" s="437">
        <f t="shared" si="59"/>
        <v>5</v>
      </c>
      <c r="L102" s="437">
        <f t="shared" si="60"/>
        <v>50</v>
      </c>
      <c r="M102" s="437">
        <f t="shared" si="61"/>
        <v>3</v>
      </c>
      <c r="N102" s="47">
        <f t="shared" si="50"/>
        <v>297</v>
      </c>
      <c r="O102" s="437">
        <f t="shared" si="62"/>
        <v>120</v>
      </c>
      <c r="P102" s="437">
        <f t="shared" si="63"/>
        <v>35</v>
      </c>
      <c r="Q102" s="437">
        <f t="shared" si="64"/>
        <v>60</v>
      </c>
      <c r="R102" s="437">
        <v>5</v>
      </c>
      <c r="S102" s="437">
        <v>77</v>
      </c>
      <c r="T102" s="180"/>
      <c r="U102" s="204">
        <v>5</v>
      </c>
      <c r="V102" s="205">
        <v>5</v>
      </c>
      <c r="W102" s="205">
        <v>5</v>
      </c>
      <c r="X102" s="204">
        <v>150</v>
      </c>
      <c r="Y102" s="205">
        <v>150</v>
      </c>
      <c r="Z102" s="205">
        <v>120</v>
      </c>
      <c r="AA102" s="204">
        <v>35</v>
      </c>
      <c r="AB102" s="204">
        <v>35</v>
      </c>
      <c r="AC102" s="204">
        <v>35</v>
      </c>
      <c r="AD102" s="204">
        <v>3</v>
      </c>
      <c r="AE102" s="204">
        <v>3</v>
      </c>
      <c r="AF102" s="206">
        <v>3</v>
      </c>
      <c r="AG102" s="204">
        <v>60</v>
      </c>
      <c r="AH102" s="204">
        <v>60</v>
      </c>
      <c r="AI102" s="206">
        <v>50</v>
      </c>
      <c r="AJ102" s="204">
        <v>60</v>
      </c>
      <c r="AK102" s="204">
        <v>60</v>
      </c>
      <c r="AL102" s="206">
        <v>60</v>
      </c>
      <c r="AM102" s="206">
        <v>330</v>
      </c>
      <c r="AN102" s="204">
        <v>330</v>
      </c>
      <c r="AO102" s="206">
        <v>390</v>
      </c>
    </row>
    <row r="103" spans="1:41" ht="34.5" customHeight="1">
      <c r="A103" s="178"/>
      <c r="B103" s="179" t="s">
        <v>105</v>
      </c>
      <c r="C103" s="180" t="s">
        <v>102</v>
      </c>
      <c r="D103" s="178">
        <v>543</v>
      </c>
      <c r="E103" s="40">
        <v>537</v>
      </c>
      <c r="F103" s="40">
        <v>633</v>
      </c>
      <c r="G103" s="110">
        <v>653</v>
      </c>
      <c r="H103" s="47">
        <f t="shared" si="51"/>
        <v>393</v>
      </c>
      <c r="I103" s="437"/>
      <c r="J103" s="437">
        <f t="shared" si="58"/>
        <v>250</v>
      </c>
      <c r="K103" s="437">
        <f t="shared" si="59"/>
        <v>18</v>
      </c>
      <c r="L103" s="437">
        <f t="shared" si="60"/>
        <v>50</v>
      </c>
      <c r="M103" s="437">
        <f t="shared" si="61"/>
        <v>75</v>
      </c>
      <c r="N103" s="47">
        <f t="shared" si="50"/>
        <v>260</v>
      </c>
      <c r="O103" s="437">
        <f t="shared" si="62"/>
        <v>80</v>
      </c>
      <c r="P103" s="437"/>
      <c r="Q103" s="437">
        <f t="shared" si="64"/>
        <v>180</v>
      </c>
      <c r="R103" s="437"/>
      <c r="S103" s="437"/>
      <c r="T103" s="180"/>
      <c r="U103" s="204">
        <v>2</v>
      </c>
      <c r="V103" s="205">
        <v>18</v>
      </c>
      <c r="W103" s="205">
        <v>18</v>
      </c>
      <c r="X103" s="204">
        <v>35</v>
      </c>
      <c r="Y103" s="205">
        <v>85</v>
      </c>
      <c r="Z103" s="205">
        <v>80</v>
      </c>
      <c r="AA103" s="204"/>
      <c r="AB103" s="204">
        <v>0</v>
      </c>
      <c r="AC103" s="204">
        <v>0</v>
      </c>
      <c r="AD103" s="204">
        <v>50</v>
      </c>
      <c r="AE103" s="204">
        <v>80</v>
      </c>
      <c r="AF103" s="206">
        <v>75</v>
      </c>
      <c r="AG103" s="204">
        <v>50</v>
      </c>
      <c r="AH103" s="204">
        <v>50</v>
      </c>
      <c r="AI103" s="206">
        <v>50</v>
      </c>
      <c r="AJ103" s="204">
        <v>180</v>
      </c>
      <c r="AK103" s="204">
        <v>180</v>
      </c>
      <c r="AL103" s="206">
        <v>180</v>
      </c>
      <c r="AM103" s="206">
        <v>220</v>
      </c>
      <c r="AN103" s="204">
        <v>220</v>
      </c>
      <c r="AO103" s="206">
        <v>250</v>
      </c>
    </row>
    <row r="104" spans="1:41" ht="34.5" customHeight="1">
      <c r="A104" s="178"/>
      <c r="B104" s="179" t="s">
        <v>106</v>
      </c>
      <c r="C104" s="180" t="s">
        <v>102</v>
      </c>
      <c r="D104" s="178">
        <v>15773</v>
      </c>
      <c r="E104" s="40">
        <v>16376</v>
      </c>
      <c r="F104" s="40">
        <v>16376</v>
      </c>
      <c r="G104" s="110">
        <v>16800</v>
      </c>
      <c r="H104" s="47">
        <f t="shared" si="51"/>
        <v>7639</v>
      </c>
      <c r="I104" s="437">
        <v>890</v>
      </c>
      <c r="J104" s="437">
        <f t="shared" si="58"/>
        <v>3746</v>
      </c>
      <c r="K104" s="437">
        <f t="shared" si="59"/>
        <v>853</v>
      </c>
      <c r="L104" s="437">
        <f t="shared" si="60"/>
        <v>973</v>
      </c>
      <c r="M104" s="437">
        <f t="shared" si="61"/>
        <v>1177</v>
      </c>
      <c r="N104" s="47">
        <f t="shared" si="50"/>
        <v>18434</v>
      </c>
      <c r="O104" s="437">
        <f t="shared" si="62"/>
        <v>1286</v>
      </c>
      <c r="P104" s="437">
        <f t="shared" si="63"/>
        <v>4467</v>
      </c>
      <c r="Q104" s="437">
        <f t="shared" si="64"/>
        <v>4298</v>
      </c>
      <c r="R104" s="437">
        <v>1803</v>
      </c>
      <c r="S104" s="437">
        <v>6580</v>
      </c>
      <c r="T104" s="180"/>
      <c r="U104" s="204">
        <v>783</v>
      </c>
      <c r="V104" s="205">
        <v>783</v>
      </c>
      <c r="W104" s="205">
        <f>814+37+2</f>
        <v>853</v>
      </c>
      <c r="X104" s="204">
        <v>1201</v>
      </c>
      <c r="Y104" s="205">
        <v>1201</v>
      </c>
      <c r="Z104" s="205">
        <f>1249+37</f>
        <v>1286</v>
      </c>
      <c r="AA104" s="204">
        <v>4730</v>
      </c>
      <c r="AB104" s="204">
        <v>4730</v>
      </c>
      <c r="AC104" s="205">
        <f>4430+37</f>
        <v>4467</v>
      </c>
      <c r="AD104" s="204">
        <v>1097</v>
      </c>
      <c r="AE104" s="204">
        <v>1097</v>
      </c>
      <c r="AF104" s="205">
        <f>1140+37</f>
        <v>1177</v>
      </c>
      <c r="AG104" s="204">
        <v>900</v>
      </c>
      <c r="AH104" s="204">
        <v>900</v>
      </c>
      <c r="AI104" s="205">
        <f>936+37</f>
        <v>973</v>
      </c>
      <c r="AJ104" s="204">
        <v>4098</v>
      </c>
      <c r="AK104" s="204">
        <v>4098</v>
      </c>
      <c r="AL104" s="205">
        <f>4261+37</f>
        <v>4298</v>
      </c>
      <c r="AM104" s="206">
        <v>3567</v>
      </c>
      <c r="AN104" s="204">
        <v>3567</v>
      </c>
      <c r="AO104" s="205">
        <f>3709+37</f>
        <v>3746</v>
      </c>
    </row>
    <row r="105" spans="1:41" ht="34.5" customHeight="1">
      <c r="A105" s="178"/>
      <c r="B105" s="179" t="s">
        <v>107</v>
      </c>
      <c r="C105" s="180" t="s">
        <v>102</v>
      </c>
      <c r="D105" s="178">
        <v>883</v>
      </c>
      <c r="E105" s="40">
        <v>905</v>
      </c>
      <c r="F105" s="40">
        <v>975</v>
      </c>
      <c r="G105" s="110">
        <v>905</v>
      </c>
      <c r="H105" s="47">
        <f t="shared" si="51"/>
        <v>605</v>
      </c>
      <c r="I105" s="437"/>
      <c r="J105" s="437">
        <f t="shared" si="58"/>
        <v>432</v>
      </c>
      <c r="K105" s="437"/>
      <c r="L105" s="437">
        <f t="shared" si="60"/>
        <v>130</v>
      </c>
      <c r="M105" s="437">
        <f t="shared" si="61"/>
        <v>43</v>
      </c>
      <c r="N105" s="47">
        <f t="shared" si="50"/>
        <v>300</v>
      </c>
      <c r="O105" s="437"/>
      <c r="P105" s="437"/>
      <c r="Q105" s="437">
        <f t="shared" si="64"/>
        <v>300</v>
      </c>
      <c r="R105" s="437"/>
      <c r="S105" s="437"/>
      <c r="T105" s="180"/>
      <c r="U105" s="204"/>
      <c r="V105" s="205">
        <v>0</v>
      </c>
      <c r="W105" s="205">
        <v>0</v>
      </c>
      <c r="X105" s="204"/>
      <c r="Y105" s="205">
        <v>0</v>
      </c>
      <c r="Z105" s="204">
        <v>0</v>
      </c>
      <c r="AA105" s="204"/>
      <c r="AB105" s="204">
        <v>0</v>
      </c>
      <c r="AC105" s="204">
        <v>0</v>
      </c>
      <c r="AD105" s="204">
        <v>43</v>
      </c>
      <c r="AE105" s="204">
        <v>43</v>
      </c>
      <c r="AF105" s="206">
        <v>43</v>
      </c>
      <c r="AG105" s="204">
        <v>60</v>
      </c>
      <c r="AH105" s="204">
        <v>130</v>
      </c>
      <c r="AI105" s="206">
        <v>130</v>
      </c>
      <c r="AJ105" s="204">
        <v>370</v>
      </c>
      <c r="AK105" s="204">
        <v>370</v>
      </c>
      <c r="AL105" s="206">
        <v>300</v>
      </c>
      <c r="AM105" s="206">
        <v>432</v>
      </c>
      <c r="AN105" s="204">
        <v>432</v>
      </c>
      <c r="AO105" s="206">
        <v>432</v>
      </c>
    </row>
    <row r="106" spans="1:41" s="168" customFormat="1" ht="44.25" customHeight="1">
      <c r="A106" s="178" t="s">
        <v>567</v>
      </c>
      <c r="B106" s="179" t="s">
        <v>108</v>
      </c>
      <c r="C106" s="180" t="s">
        <v>102</v>
      </c>
      <c r="D106" s="178">
        <v>109096</v>
      </c>
      <c r="E106" s="40">
        <v>110145</v>
      </c>
      <c r="F106" s="110">
        <v>110145</v>
      </c>
      <c r="G106" s="110">
        <v>112000</v>
      </c>
      <c r="H106" s="47">
        <f t="shared" si="51"/>
        <v>61353</v>
      </c>
      <c r="I106" s="437">
        <v>6000</v>
      </c>
      <c r="J106" s="437">
        <f t="shared" si="58"/>
        <v>24421</v>
      </c>
      <c r="K106" s="437">
        <f t="shared" si="59"/>
        <v>6743</v>
      </c>
      <c r="L106" s="437">
        <f t="shared" si="60"/>
        <v>15511</v>
      </c>
      <c r="M106" s="437">
        <f t="shared" si="61"/>
        <v>8678</v>
      </c>
      <c r="N106" s="47">
        <f t="shared" si="50"/>
        <v>79836</v>
      </c>
      <c r="O106" s="490">
        <f t="shared" si="62"/>
        <v>10926</v>
      </c>
      <c r="P106" s="490">
        <f t="shared" si="63"/>
        <v>12457</v>
      </c>
      <c r="Q106" s="490">
        <f t="shared" si="64"/>
        <v>33264</v>
      </c>
      <c r="R106" s="437">
        <v>8467</v>
      </c>
      <c r="S106" s="437">
        <v>14722</v>
      </c>
      <c r="T106" s="180"/>
      <c r="U106" s="491">
        <v>6569</v>
      </c>
      <c r="V106" s="492">
        <v>6569</v>
      </c>
      <c r="W106" s="493">
        <f>6634+109</f>
        <v>6743</v>
      </c>
      <c r="X106" s="493">
        <v>10711</v>
      </c>
      <c r="Y106" s="493">
        <v>10711</v>
      </c>
      <c r="Z106" s="493">
        <f>10818+108</f>
        <v>10926</v>
      </c>
      <c r="AA106" s="291">
        <v>12227</v>
      </c>
      <c r="AB106" s="291">
        <v>12227</v>
      </c>
      <c r="AC106" s="493">
        <f>12349+108</f>
        <v>12457</v>
      </c>
      <c r="AD106" s="291">
        <v>8486</v>
      </c>
      <c r="AE106" s="291">
        <v>8486</v>
      </c>
      <c r="AF106" s="493">
        <f>8570+108</f>
        <v>8678</v>
      </c>
      <c r="AG106" s="291">
        <v>15251</v>
      </c>
      <c r="AH106" s="291">
        <v>15251</v>
      </c>
      <c r="AI106" s="493">
        <f>15403+108</f>
        <v>15511</v>
      </c>
      <c r="AJ106" s="291">
        <v>32828</v>
      </c>
      <c r="AK106" s="291">
        <v>32828</v>
      </c>
      <c r="AL106" s="493">
        <f>33156+108</f>
        <v>33264</v>
      </c>
      <c r="AM106" s="309">
        <v>24073</v>
      </c>
      <c r="AN106" s="291">
        <v>24073</v>
      </c>
      <c r="AO106" s="493">
        <f>24313+108</f>
        <v>24421</v>
      </c>
    </row>
    <row r="107" spans="1:41" ht="37.5" hidden="1" customHeight="1">
      <c r="A107" s="178"/>
      <c r="B107" s="179" t="s">
        <v>109</v>
      </c>
      <c r="C107" s="180" t="s">
        <v>110</v>
      </c>
      <c r="D107" s="180">
        <v>2535.2387755200002</v>
      </c>
      <c r="E107" s="40">
        <v>0</v>
      </c>
      <c r="F107" s="112">
        <v>0</v>
      </c>
      <c r="G107" s="112">
        <v>0</v>
      </c>
      <c r="H107" s="324">
        <f t="shared" si="51"/>
        <v>0</v>
      </c>
      <c r="I107" s="434"/>
      <c r="J107" s="433">
        <f t="shared" si="58"/>
        <v>0</v>
      </c>
      <c r="K107" s="433">
        <f t="shared" si="59"/>
        <v>0</v>
      </c>
      <c r="L107" s="433">
        <f t="shared" si="60"/>
        <v>0</v>
      </c>
      <c r="M107" s="433">
        <f t="shared" si="61"/>
        <v>0</v>
      </c>
      <c r="N107" s="324">
        <f t="shared" si="50"/>
        <v>0</v>
      </c>
      <c r="O107" s="433">
        <f t="shared" si="62"/>
        <v>0</v>
      </c>
      <c r="P107" s="433">
        <f t="shared" si="63"/>
        <v>0</v>
      </c>
      <c r="Q107" s="433">
        <f t="shared" si="64"/>
        <v>0</v>
      </c>
      <c r="R107" s="434"/>
      <c r="S107" s="434"/>
      <c r="T107" s="180"/>
      <c r="U107" s="188"/>
      <c r="V107" s="185"/>
      <c r="W107" s="185"/>
      <c r="X107" s="188"/>
      <c r="Y107" s="185"/>
      <c r="Z107" s="185"/>
      <c r="AA107" s="188"/>
      <c r="AB107" s="185"/>
      <c r="AC107" s="185"/>
      <c r="AD107" s="188"/>
      <c r="AE107" s="185"/>
      <c r="AF107" s="185"/>
      <c r="AG107" s="188"/>
      <c r="AH107" s="185"/>
      <c r="AI107" s="185"/>
      <c r="AJ107" s="188"/>
      <c r="AK107" s="185"/>
      <c r="AL107" s="185"/>
      <c r="AM107" s="188"/>
      <c r="AN107" s="185"/>
      <c r="AO107" s="185"/>
    </row>
    <row r="108" spans="1:41" ht="32.25" hidden="1" customHeight="1">
      <c r="A108" s="178"/>
      <c r="B108" s="179" t="s">
        <v>111</v>
      </c>
      <c r="C108" s="180" t="s">
        <v>112</v>
      </c>
      <c r="D108" s="180">
        <v>2214.5</v>
      </c>
      <c r="E108" s="40">
        <v>0</v>
      </c>
      <c r="F108" s="112">
        <v>0</v>
      </c>
      <c r="G108" s="112">
        <v>0</v>
      </c>
      <c r="H108" s="324">
        <f t="shared" si="51"/>
        <v>0</v>
      </c>
      <c r="I108" s="434"/>
      <c r="J108" s="433">
        <f t="shared" si="58"/>
        <v>0</v>
      </c>
      <c r="K108" s="433">
        <f t="shared" si="59"/>
        <v>0</v>
      </c>
      <c r="L108" s="433">
        <f t="shared" si="60"/>
        <v>0</v>
      </c>
      <c r="M108" s="433">
        <f t="shared" si="61"/>
        <v>0</v>
      </c>
      <c r="N108" s="324">
        <f t="shared" si="50"/>
        <v>0</v>
      </c>
      <c r="O108" s="433">
        <f t="shared" si="62"/>
        <v>0</v>
      </c>
      <c r="P108" s="433">
        <f t="shared" si="63"/>
        <v>0</v>
      </c>
      <c r="Q108" s="433">
        <f t="shared" si="64"/>
        <v>0</v>
      </c>
      <c r="R108" s="434"/>
      <c r="S108" s="434"/>
      <c r="T108" s="180"/>
      <c r="U108" s="215"/>
      <c r="V108" s="216"/>
      <c r="W108" s="216"/>
      <c r="X108" s="217"/>
      <c r="Y108" s="218"/>
      <c r="Z108" s="218"/>
      <c r="AA108" s="217"/>
      <c r="AB108" s="218"/>
      <c r="AC108" s="218"/>
      <c r="AD108" s="181"/>
      <c r="AE108" s="182"/>
      <c r="AF108" s="182"/>
      <c r="AG108" s="113"/>
      <c r="AH108" s="196"/>
      <c r="AI108" s="196"/>
      <c r="AJ108" s="113"/>
      <c r="AK108" s="196"/>
      <c r="AL108" s="196"/>
      <c r="AM108" s="188"/>
      <c r="AN108" s="196"/>
      <c r="AO108" s="185"/>
    </row>
    <row r="109" spans="1:41" s="168" customFormat="1" ht="36" customHeight="1">
      <c r="A109" s="178" t="s">
        <v>568</v>
      </c>
      <c r="B109" s="179" t="s">
        <v>113</v>
      </c>
      <c r="C109" s="180" t="s">
        <v>59</v>
      </c>
      <c r="D109" s="180">
        <v>2535.2387755200002</v>
      </c>
      <c r="E109" s="40">
        <v>2615.1860999999999</v>
      </c>
      <c r="F109" s="112">
        <v>2619.4582360000004</v>
      </c>
      <c r="G109" s="112">
        <v>2651.0169765599999</v>
      </c>
      <c r="H109" s="324">
        <f t="shared" si="51"/>
        <v>1262.9450200000001</v>
      </c>
      <c r="I109" s="434">
        <v>123.5</v>
      </c>
      <c r="J109" s="436">
        <f t="shared" si="58"/>
        <v>676.42562399999997</v>
      </c>
      <c r="K109" s="436">
        <f t="shared" si="59"/>
        <v>129.761448</v>
      </c>
      <c r="L109" s="436">
        <f t="shared" si="60"/>
        <v>157.631348</v>
      </c>
      <c r="M109" s="436">
        <f t="shared" si="61"/>
        <v>175.6266</v>
      </c>
      <c r="N109" s="324">
        <f t="shared" si="50"/>
        <v>2155.5719565600002</v>
      </c>
      <c r="O109" s="436">
        <f t="shared" si="62"/>
        <v>228.23674056000002</v>
      </c>
      <c r="P109" s="436">
        <f t="shared" si="63"/>
        <v>632.19939999999997</v>
      </c>
      <c r="Q109" s="436">
        <f t="shared" si="64"/>
        <v>651.13581599999998</v>
      </c>
      <c r="R109" s="434">
        <v>200</v>
      </c>
      <c r="S109" s="434">
        <v>444</v>
      </c>
      <c r="T109" s="180"/>
      <c r="U109" s="192">
        <v>125</v>
      </c>
      <c r="V109" s="192">
        <v>125.912136</v>
      </c>
      <c r="W109" s="204">
        <v>129.761448</v>
      </c>
      <c r="X109" s="204">
        <v>220</v>
      </c>
      <c r="Y109" s="204">
        <v>220</v>
      </c>
      <c r="Z109" s="204">
        <v>228.23674056000002</v>
      </c>
      <c r="AA109" s="204">
        <v>673.04419999999993</v>
      </c>
      <c r="AB109" s="204">
        <v>673.04419999999993</v>
      </c>
      <c r="AC109" s="204">
        <v>632.19939999999997</v>
      </c>
      <c r="AD109" s="204">
        <v>168.83088000000001</v>
      </c>
      <c r="AE109" s="204">
        <v>170.72087999999999</v>
      </c>
      <c r="AF109" s="204">
        <v>175.6266</v>
      </c>
      <c r="AG109" s="204">
        <v>151.7149</v>
      </c>
      <c r="AH109" s="204">
        <v>153.1849</v>
      </c>
      <c r="AI109" s="204">
        <v>157.631348</v>
      </c>
      <c r="AJ109" s="204">
        <v>630.54268800000011</v>
      </c>
      <c r="AK109" s="204">
        <v>630.54268800000011</v>
      </c>
      <c r="AL109" s="204">
        <v>651.13581599999998</v>
      </c>
      <c r="AM109" s="204">
        <v>646.05343200000004</v>
      </c>
      <c r="AN109" s="204">
        <v>646.05343200000004</v>
      </c>
      <c r="AO109" s="204">
        <v>676.42562399999997</v>
      </c>
    </row>
    <row r="110" spans="1:41" ht="36" hidden="1" customHeight="1">
      <c r="A110" s="178"/>
      <c r="B110" s="179" t="s">
        <v>114</v>
      </c>
      <c r="C110" s="180" t="s">
        <v>59</v>
      </c>
      <c r="D110" s="180">
        <v>2214.5</v>
      </c>
      <c r="E110" s="44">
        <v>2259</v>
      </c>
      <c r="F110" s="112">
        <v>2259</v>
      </c>
      <c r="G110" s="112">
        <v>2278.4321520000003</v>
      </c>
      <c r="H110" s="324">
        <f t="shared" si="51"/>
        <v>978.78516000000013</v>
      </c>
      <c r="I110" s="434">
        <v>64.5</v>
      </c>
      <c r="J110" s="436">
        <f t="shared" si="58"/>
        <v>516.20378400000004</v>
      </c>
      <c r="K110" s="436">
        <f t="shared" si="59"/>
        <v>115.223328</v>
      </c>
      <c r="L110" s="436">
        <f t="shared" si="60"/>
        <v>131.01004800000001</v>
      </c>
      <c r="M110" s="436">
        <f t="shared" si="61"/>
        <v>151.84800000000001</v>
      </c>
      <c r="N110" s="324">
        <f t="shared" si="50"/>
        <v>1820.146992</v>
      </c>
      <c r="O110" s="436">
        <f t="shared" si="62"/>
        <v>195.773256</v>
      </c>
      <c r="P110" s="436">
        <f t="shared" si="63"/>
        <v>606.024</v>
      </c>
      <c r="Q110" s="436">
        <f t="shared" si="64"/>
        <v>562.34973600000001</v>
      </c>
      <c r="R110" s="434">
        <v>100</v>
      </c>
      <c r="S110" s="434">
        <v>356</v>
      </c>
      <c r="T110" s="180"/>
      <c r="U110" s="192">
        <v>111</v>
      </c>
      <c r="V110" s="192">
        <v>111</v>
      </c>
      <c r="W110" s="204">
        <v>115.223328</v>
      </c>
      <c r="X110" s="204">
        <v>188</v>
      </c>
      <c r="Y110" s="204">
        <v>188</v>
      </c>
      <c r="Z110" s="204">
        <v>195.773256</v>
      </c>
      <c r="AA110" s="204">
        <v>647</v>
      </c>
      <c r="AB110" s="204">
        <v>647</v>
      </c>
      <c r="AC110" s="204">
        <v>606.024</v>
      </c>
      <c r="AD110" s="204">
        <v>149</v>
      </c>
      <c r="AE110" s="204">
        <v>149</v>
      </c>
      <c r="AF110" s="204">
        <v>151.84800000000001</v>
      </c>
      <c r="AG110" s="204">
        <v>126</v>
      </c>
      <c r="AH110" s="204">
        <v>126</v>
      </c>
      <c r="AI110" s="204">
        <v>131.01004800000001</v>
      </c>
      <c r="AJ110" s="204">
        <v>541</v>
      </c>
      <c r="AK110" s="204">
        <v>541</v>
      </c>
      <c r="AL110" s="204">
        <v>562.34973600000001</v>
      </c>
      <c r="AM110" s="204">
        <v>497</v>
      </c>
      <c r="AN110" s="204">
        <v>497</v>
      </c>
      <c r="AO110" s="204">
        <v>516.20378400000004</v>
      </c>
    </row>
    <row r="111" spans="1:41" s="171" customFormat="1" ht="36" customHeight="1">
      <c r="A111" s="174" t="s">
        <v>32</v>
      </c>
      <c r="B111" s="175" t="s">
        <v>115</v>
      </c>
      <c r="C111" s="175"/>
      <c r="D111" s="175"/>
      <c r="E111" s="49"/>
      <c r="F111" s="494"/>
      <c r="G111" s="494"/>
      <c r="H111" s="324"/>
      <c r="I111" s="495"/>
      <c r="J111" s="496"/>
      <c r="K111" s="496"/>
      <c r="L111" s="496"/>
      <c r="M111" s="496"/>
      <c r="N111" s="328"/>
      <c r="O111" s="496"/>
      <c r="P111" s="496"/>
      <c r="Q111" s="496"/>
      <c r="R111" s="495"/>
      <c r="S111" s="495"/>
      <c r="T111" s="175"/>
      <c r="U111" s="497"/>
      <c r="V111" s="498"/>
      <c r="W111" s="498"/>
      <c r="X111" s="497"/>
      <c r="Y111" s="498"/>
      <c r="Z111" s="498"/>
      <c r="AA111" s="497"/>
      <c r="AB111" s="498"/>
      <c r="AC111" s="498"/>
      <c r="AD111" s="497"/>
      <c r="AE111" s="498"/>
      <c r="AF111" s="498"/>
      <c r="AG111" s="497"/>
      <c r="AH111" s="498"/>
      <c r="AI111" s="498"/>
      <c r="AJ111" s="497"/>
      <c r="AK111" s="498"/>
      <c r="AL111" s="498"/>
      <c r="AM111" s="499"/>
      <c r="AN111" s="498"/>
      <c r="AO111" s="498"/>
    </row>
    <row r="112" spans="1:41" s="168" customFormat="1" ht="37.5" customHeight="1">
      <c r="A112" s="178"/>
      <c r="B112" s="179" t="s">
        <v>569</v>
      </c>
      <c r="C112" s="180" t="s">
        <v>56</v>
      </c>
      <c r="D112" s="180">
        <v>118.71</v>
      </c>
      <c r="E112" s="44">
        <v>118.71</v>
      </c>
      <c r="F112" s="110">
        <v>118.71</v>
      </c>
      <c r="G112" s="112">
        <v>119</v>
      </c>
      <c r="H112" s="324">
        <f>+I112+J112+K112+L112+M112</f>
        <v>9.09</v>
      </c>
      <c r="I112" s="434"/>
      <c r="J112" s="433">
        <f>+AO112</f>
        <v>3.9999999999999996</v>
      </c>
      <c r="K112" s="433">
        <f>+W112</f>
        <v>1</v>
      </c>
      <c r="L112" s="433">
        <f>+AI112</f>
        <v>1.64</v>
      </c>
      <c r="M112" s="515">
        <f>+AF112</f>
        <v>2.4500000000000002</v>
      </c>
      <c r="N112" s="324">
        <f t="shared" si="50"/>
        <v>196.01999999999998</v>
      </c>
      <c r="O112" s="433">
        <f>+Z112</f>
        <v>3.7</v>
      </c>
      <c r="P112" s="433">
        <f>+AC112</f>
        <v>25.9</v>
      </c>
      <c r="Q112" s="433">
        <f>+AL112</f>
        <v>77.42</v>
      </c>
      <c r="R112" s="434">
        <v>7</v>
      </c>
      <c r="S112" s="434">
        <v>82</v>
      </c>
      <c r="T112" s="43"/>
      <c r="U112" s="189">
        <v>1</v>
      </c>
      <c r="V112" s="187">
        <v>1</v>
      </c>
      <c r="W112" s="187">
        <v>1</v>
      </c>
      <c r="X112" s="189">
        <v>3.7</v>
      </c>
      <c r="Y112" s="187">
        <v>3.7</v>
      </c>
      <c r="Z112" s="189">
        <v>3.7</v>
      </c>
      <c r="AA112" s="189">
        <v>25.9</v>
      </c>
      <c r="AB112" s="189">
        <v>25.9</v>
      </c>
      <c r="AC112" s="189">
        <v>25.9</v>
      </c>
      <c r="AD112" s="189">
        <v>2.4500000000000002</v>
      </c>
      <c r="AE112" s="189">
        <v>2.4500000000000002</v>
      </c>
      <c r="AF112" s="219">
        <v>2.4500000000000002</v>
      </c>
      <c r="AG112" s="189">
        <v>1.64</v>
      </c>
      <c r="AH112" s="189">
        <v>1.64</v>
      </c>
      <c r="AI112" s="219">
        <v>1.64</v>
      </c>
      <c r="AJ112" s="189">
        <v>77.42</v>
      </c>
      <c r="AK112" s="189">
        <v>77.42</v>
      </c>
      <c r="AL112" s="219">
        <v>77.42</v>
      </c>
      <c r="AM112" s="189">
        <v>6.6</v>
      </c>
      <c r="AN112" s="189">
        <v>6.6</v>
      </c>
      <c r="AO112" s="219">
        <v>3.9999999999999996</v>
      </c>
    </row>
    <row r="113" spans="1:41" ht="36" customHeight="1">
      <c r="A113" s="178"/>
      <c r="B113" s="179" t="s">
        <v>570</v>
      </c>
      <c r="C113" s="180" t="s">
        <v>56</v>
      </c>
      <c r="D113" s="180">
        <v>118.71</v>
      </c>
      <c r="E113" s="44">
        <v>118.71</v>
      </c>
      <c r="F113" s="112">
        <v>118.71</v>
      </c>
      <c r="G113" s="112">
        <v>116.11</v>
      </c>
      <c r="H113" s="324">
        <f t="shared" si="51"/>
        <v>9.09</v>
      </c>
      <c r="I113" s="434"/>
      <c r="J113" s="433">
        <f>+AO113</f>
        <v>3.9999999999999996</v>
      </c>
      <c r="K113" s="433">
        <f>+W113</f>
        <v>1</v>
      </c>
      <c r="L113" s="433">
        <f>+AI113</f>
        <v>1.64</v>
      </c>
      <c r="M113" s="433">
        <f>+AF113</f>
        <v>2.4500000000000002</v>
      </c>
      <c r="N113" s="324">
        <f t="shared" si="50"/>
        <v>196.01999999999998</v>
      </c>
      <c r="O113" s="433">
        <f>+Z113</f>
        <v>3.7</v>
      </c>
      <c r="P113" s="433">
        <f>+AC113</f>
        <v>25.9</v>
      </c>
      <c r="Q113" s="433">
        <f>+AL113</f>
        <v>77.42</v>
      </c>
      <c r="R113" s="434">
        <v>7</v>
      </c>
      <c r="S113" s="434">
        <v>82</v>
      </c>
      <c r="T113" s="43"/>
      <c r="U113" s="189">
        <v>1</v>
      </c>
      <c r="V113" s="187">
        <v>1</v>
      </c>
      <c r="W113" s="187">
        <v>1</v>
      </c>
      <c r="X113" s="189">
        <v>3.7</v>
      </c>
      <c r="Y113" s="187">
        <v>3.7</v>
      </c>
      <c r="Z113" s="189">
        <v>3.7</v>
      </c>
      <c r="AA113" s="189">
        <v>25.9</v>
      </c>
      <c r="AB113" s="189">
        <v>25.9</v>
      </c>
      <c r="AC113" s="189">
        <v>25.9</v>
      </c>
      <c r="AD113" s="189">
        <v>2.4500000000000002</v>
      </c>
      <c r="AE113" s="189">
        <v>2.4500000000000002</v>
      </c>
      <c r="AF113" s="219">
        <v>2.4500000000000002</v>
      </c>
      <c r="AG113" s="189">
        <v>1.64</v>
      </c>
      <c r="AH113" s="189">
        <v>1.64</v>
      </c>
      <c r="AI113" s="219">
        <v>1.64</v>
      </c>
      <c r="AJ113" s="189">
        <v>77.42</v>
      </c>
      <c r="AK113" s="189">
        <v>77.42</v>
      </c>
      <c r="AL113" s="219">
        <v>77.42</v>
      </c>
      <c r="AM113" s="189">
        <v>6.6</v>
      </c>
      <c r="AN113" s="189">
        <v>6.6</v>
      </c>
      <c r="AO113" s="219">
        <v>3.9999999999999996</v>
      </c>
    </row>
    <row r="114" spans="1:41" ht="36" customHeight="1">
      <c r="A114" s="178"/>
      <c r="B114" s="186" t="s">
        <v>68</v>
      </c>
      <c r="C114" s="180" t="s">
        <v>69</v>
      </c>
      <c r="D114" s="180">
        <v>42.828826552101766</v>
      </c>
      <c r="E114" s="44">
        <v>42.82621514615451</v>
      </c>
      <c r="F114" s="112">
        <v>42.82874231320023</v>
      </c>
      <c r="G114" s="112">
        <v>43.071311687193173</v>
      </c>
      <c r="H114" s="324">
        <f t="shared" si="51"/>
        <v>161</v>
      </c>
      <c r="I114" s="434"/>
      <c r="J114" s="433">
        <f>+AO114</f>
        <v>32</v>
      </c>
      <c r="K114" s="433">
        <f>+W114</f>
        <v>43</v>
      </c>
      <c r="L114" s="433">
        <f>+AI114</f>
        <v>43</v>
      </c>
      <c r="M114" s="433">
        <f>+AF114</f>
        <v>43</v>
      </c>
      <c r="N114" s="324">
        <f t="shared" si="50"/>
        <v>143</v>
      </c>
      <c r="O114" s="433">
        <f>+Z114</f>
        <v>57</v>
      </c>
      <c r="P114" s="433">
        <f>+AC114</f>
        <v>43</v>
      </c>
      <c r="Q114" s="433">
        <f>+AL114</f>
        <v>43</v>
      </c>
      <c r="R114" s="434"/>
      <c r="S114" s="434"/>
      <c r="T114" s="43"/>
      <c r="U114" s="189">
        <v>43</v>
      </c>
      <c r="V114" s="187">
        <v>43</v>
      </c>
      <c r="W114" s="187">
        <v>43</v>
      </c>
      <c r="X114" s="189">
        <v>57</v>
      </c>
      <c r="Y114" s="187">
        <v>57</v>
      </c>
      <c r="Z114" s="189">
        <v>57</v>
      </c>
      <c r="AA114" s="189">
        <v>43.011583011583021</v>
      </c>
      <c r="AB114" s="189">
        <v>43.011583011583021</v>
      </c>
      <c r="AC114" s="189">
        <v>43</v>
      </c>
      <c r="AD114" s="189">
        <v>42.857142857142854</v>
      </c>
      <c r="AE114" s="189">
        <v>42.857142857142854</v>
      </c>
      <c r="AF114" s="219">
        <v>43</v>
      </c>
      <c r="AG114" s="189">
        <v>43.292682926829265</v>
      </c>
      <c r="AH114" s="189">
        <v>43.292682926829265</v>
      </c>
      <c r="AI114" s="219">
        <v>43</v>
      </c>
      <c r="AJ114" s="189">
        <v>42.999225006458275</v>
      </c>
      <c r="AK114" s="189">
        <v>42.999225006458275</v>
      </c>
      <c r="AL114" s="219">
        <v>43</v>
      </c>
      <c r="AM114" s="189">
        <v>31.969696969696972</v>
      </c>
      <c r="AN114" s="189">
        <v>32</v>
      </c>
      <c r="AO114" s="189">
        <v>32</v>
      </c>
    </row>
    <row r="115" spans="1:41" ht="36" customHeight="1">
      <c r="A115" s="178"/>
      <c r="B115" s="186" t="s">
        <v>70</v>
      </c>
      <c r="C115" s="180" t="s">
        <v>59</v>
      </c>
      <c r="D115" s="180">
        <v>508.42099999999999</v>
      </c>
      <c r="E115" s="44">
        <v>508.39000000000021</v>
      </c>
      <c r="F115" s="112">
        <v>508.41999999999996</v>
      </c>
      <c r="G115" s="112">
        <v>500.101</v>
      </c>
      <c r="H115" s="324">
        <f t="shared" si="51"/>
        <v>34.734999999999999</v>
      </c>
      <c r="I115" s="434"/>
      <c r="J115" s="433">
        <f>+AO115</f>
        <v>12.799999999999999</v>
      </c>
      <c r="K115" s="433">
        <f>+W115</f>
        <v>4.3</v>
      </c>
      <c r="L115" s="433">
        <f>+AI115</f>
        <v>7.0999999999999988</v>
      </c>
      <c r="M115" s="433">
        <f>+AF115</f>
        <v>10.535</v>
      </c>
      <c r="N115" s="324">
        <f t="shared" si="50"/>
        <v>751.36599999999999</v>
      </c>
      <c r="O115" s="433">
        <f>+Z115</f>
        <v>21.09</v>
      </c>
      <c r="P115" s="433">
        <f>+AC115</f>
        <v>111.37</v>
      </c>
      <c r="Q115" s="433">
        <f>+AL115</f>
        <v>332.90600000000001</v>
      </c>
      <c r="R115" s="434">
        <v>16</v>
      </c>
      <c r="S115" s="434">
        <v>270</v>
      </c>
      <c r="T115" s="43"/>
      <c r="U115" s="189">
        <v>4.3</v>
      </c>
      <c r="V115" s="189">
        <v>4.3</v>
      </c>
      <c r="W115" s="189">
        <v>4.3</v>
      </c>
      <c r="X115" s="189">
        <v>21.1</v>
      </c>
      <c r="Y115" s="187">
        <v>21.1</v>
      </c>
      <c r="Z115" s="189">
        <v>21.09</v>
      </c>
      <c r="AA115" s="189">
        <v>111.4</v>
      </c>
      <c r="AB115" s="189">
        <v>111.4</v>
      </c>
      <c r="AC115" s="189">
        <v>111.37</v>
      </c>
      <c r="AD115" s="189">
        <v>10.5</v>
      </c>
      <c r="AE115" s="189">
        <v>10.5</v>
      </c>
      <c r="AF115" s="219">
        <v>10.535</v>
      </c>
      <c r="AG115" s="189">
        <v>7.1</v>
      </c>
      <c r="AH115" s="189">
        <v>7.0999999999999988</v>
      </c>
      <c r="AI115" s="219">
        <v>7.0999999999999988</v>
      </c>
      <c r="AJ115" s="189">
        <v>332.9</v>
      </c>
      <c r="AK115" s="189">
        <v>332.9</v>
      </c>
      <c r="AL115" s="219">
        <v>332.90600000000001</v>
      </c>
      <c r="AM115" s="189">
        <v>21.1</v>
      </c>
      <c r="AN115" s="189">
        <v>21.119999999999997</v>
      </c>
      <c r="AO115" s="189">
        <v>12.799999999999999</v>
      </c>
    </row>
    <row r="116" spans="1:41" s="171" customFormat="1" ht="36" customHeight="1">
      <c r="A116" s="174" t="s">
        <v>433</v>
      </c>
      <c r="B116" s="175" t="s">
        <v>116</v>
      </c>
      <c r="C116" s="175"/>
      <c r="D116" s="500"/>
      <c r="E116" s="175"/>
      <c r="F116" s="175"/>
      <c r="G116" s="175"/>
      <c r="H116" s="324"/>
      <c r="I116" s="483"/>
      <c r="J116" s="483"/>
      <c r="K116" s="483"/>
      <c r="L116" s="483"/>
      <c r="M116" s="483"/>
      <c r="N116" s="314"/>
      <c r="O116" s="483"/>
      <c r="P116" s="483"/>
      <c r="Q116" s="483"/>
      <c r="R116" s="483"/>
      <c r="S116" s="483"/>
      <c r="T116" s="501"/>
      <c r="U116" s="484"/>
      <c r="V116" s="485"/>
      <c r="W116" s="485"/>
      <c r="X116" s="484"/>
      <c r="Y116" s="485"/>
      <c r="Z116" s="485"/>
      <c r="AA116" s="484"/>
      <c r="AB116" s="485"/>
      <c r="AC116" s="485"/>
      <c r="AD116" s="484"/>
      <c r="AE116" s="485"/>
      <c r="AF116" s="485"/>
      <c r="AG116" s="484"/>
      <c r="AH116" s="485"/>
      <c r="AI116" s="485"/>
      <c r="AJ116" s="484"/>
      <c r="AK116" s="485"/>
      <c r="AL116" s="485"/>
      <c r="AM116" s="499"/>
      <c r="AN116" s="485"/>
      <c r="AO116" s="306"/>
    </row>
    <row r="117" spans="1:41" s="321" customFormat="1" ht="36" customHeight="1">
      <c r="A117" s="307">
        <v>1</v>
      </c>
      <c r="B117" s="305" t="s">
        <v>117</v>
      </c>
      <c r="C117" s="317" t="s">
        <v>22</v>
      </c>
      <c r="D117" s="317">
        <v>27.849430067537227</v>
      </c>
      <c r="E117" s="319">
        <v>28.008183328017477</v>
      </c>
      <c r="F117" s="319">
        <v>28.042968665326864</v>
      </c>
      <c r="G117" s="319">
        <v>28.341069716215639</v>
      </c>
      <c r="H117" s="324">
        <f>H119/13431*100</f>
        <v>45.743801652892564</v>
      </c>
      <c r="I117" s="433">
        <v>51.12</v>
      </c>
      <c r="J117" s="433">
        <v>42.769509363531668</v>
      </c>
      <c r="K117" s="433">
        <v>17.74812918471839</v>
      </c>
      <c r="L117" s="433">
        <v>20.192167284833971</v>
      </c>
      <c r="M117" s="433">
        <v>12.093487814622453</v>
      </c>
      <c r="N117" s="324">
        <f>N119/10676*100</f>
        <v>32.104627201198952</v>
      </c>
      <c r="O117" s="433">
        <v>9.3348992245384377</v>
      </c>
      <c r="P117" s="433">
        <v>3.3520267820969356</v>
      </c>
      <c r="Q117" s="433">
        <v>9.436695805912974</v>
      </c>
      <c r="R117" s="433">
        <v>45.36</v>
      </c>
      <c r="S117" s="433">
        <v>41.6</v>
      </c>
      <c r="T117" s="477"/>
      <c r="U117" s="502">
        <v>15.813312327688065</v>
      </c>
      <c r="V117" s="503">
        <v>16.669948798739661</v>
      </c>
      <c r="W117" s="503">
        <v>17.74812918471839</v>
      </c>
      <c r="X117" s="503">
        <v>8.1069411581837958</v>
      </c>
      <c r="Y117" s="503">
        <v>8.1466641336073646</v>
      </c>
      <c r="Z117" s="503">
        <v>9.3348992245384377</v>
      </c>
      <c r="AA117" s="502">
        <v>2.4138004563191675</v>
      </c>
      <c r="AB117" s="502">
        <v>2.4138004563191675</v>
      </c>
      <c r="AC117" s="502">
        <v>3.3520267820969356</v>
      </c>
      <c r="AD117" s="503">
        <v>11.350379544546543</v>
      </c>
      <c r="AE117" s="503">
        <v>11.350379544546543</v>
      </c>
      <c r="AF117" s="503">
        <v>12.093487814622453</v>
      </c>
      <c r="AG117" s="503">
        <v>20.192167284833971</v>
      </c>
      <c r="AH117" s="503">
        <v>20.192167284833971</v>
      </c>
      <c r="AI117" s="503">
        <v>20.192167284833971</v>
      </c>
      <c r="AJ117" s="503">
        <v>8.9738237894116484</v>
      </c>
      <c r="AK117" s="503">
        <v>9.0294830239334711</v>
      </c>
      <c r="AL117" s="503">
        <v>9.436695805912974</v>
      </c>
      <c r="AM117" s="503">
        <v>42.702851831415707</v>
      </c>
      <c r="AN117" s="503">
        <v>42.702851831415707</v>
      </c>
      <c r="AO117" s="503">
        <v>42.769509363531668</v>
      </c>
    </row>
    <row r="118" spans="1:41" s="321" customFormat="1" ht="36" customHeight="1">
      <c r="A118" s="307">
        <v>2</v>
      </c>
      <c r="B118" s="305" t="s">
        <v>571</v>
      </c>
      <c r="C118" s="317" t="s">
        <v>56</v>
      </c>
      <c r="D118" s="317">
        <v>3759.1100000000006</v>
      </c>
      <c r="E118" s="319">
        <v>3759.11</v>
      </c>
      <c r="F118" s="319">
        <v>3759.11</v>
      </c>
      <c r="G118" s="319">
        <v>3759.11</v>
      </c>
      <c r="H118" s="324">
        <v>6191.630000000001</v>
      </c>
      <c r="I118" s="433">
        <v>3708.4</v>
      </c>
      <c r="J118" s="433">
        <v>2341.3599999999997</v>
      </c>
      <c r="K118" s="433">
        <v>38.099999999999994</v>
      </c>
      <c r="L118" s="433">
        <v>73.5</v>
      </c>
      <c r="M118" s="433">
        <v>30.27</v>
      </c>
      <c r="N118" s="324">
        <v>3716.41</v>
      </c>
      <c r="O118" s="433">
        <v>57.45</v>
      </c>
      <c r="P118" s="433">
        <v>17.79</v>
      </c>
      <c r="Q118" s="433">
        <v>254.25</v>
      </c>
      <c r="R118" s="433">
        <v>1725.13</v>
      </c>
      <c r="S118" s="433">
        <v>1661.79</v>
      </c>
      <c r="T118" s="477"/>
      <c r="U118" s="502"/>
      <c r="V118" s="503"/>
      <c r="W118" s="503"/>
      <c r="X118" s="503"/>
      <c r="Y118" s="503"/>
      <c r="Z118" s="503"/>
      <c r="AA118" s="502"/>
      <c r="AB118" s="502"/>
      <c r="AC118" s="502"/>
      <c r="AD118" s="503"/>
      <c r="AE118" s="503"/>
      <c r="AF118" s="503"/>
      <c r="AG118" s="503"/>
      <c r="AH118" s="503"/>
      <c r="AI118" s="503"/>
      <c r="AJ118" s="503"/>
      <c r="AK118" s="503"/>
      <c r="AL118" s="503"/>
      <c r="AM118" s="503"/>
      <c r="AN118" s="503"/>
      <c r="AO118" s="503"/>
    </row>
    <row r="119" spans="1:41" s="321" customFormat="1" ht="36" customHeight="1">
      <c r="A119" s="307"/>
      <c r="B119" s="305" t="s">
        <v>573</v>
      </c>
      <c r="C119" s="317" t="s">
        <v>56</v>
      </c>
      <c r="D119" s="317">
        <v>2649.45</v>
      </c>
      <c r="E119" s="319">
        <v>2664.84</v>
      </c>
      <c r="F119" s="319">
        <v>2666.59</v>
      </c>
      <c r="G119" s="319">
        <v>2667.23</v>
      </c>
      <c r="H119" s="324">
        <v>6143.85</v>
      </c>
      <c r="I119" s="433">
        <v>3698.52</v>
      </c>
      <c r="J119" s="433">
        <v>2309.87</v>
      </c>
      <c r="K119" s="433">
        <v>36.049999999999997</v>
      </c>
      <c r="L119" s="433">
        <v>69.14</v>
      </c>
      <c r="M119" s="433">
        <v>30.27</v>
      </c>
      <c r="N119" s="324">
        <v>3427.49</v>
      </c>
      <c r="O119" s="433">
        <v>54.050000000000004</v>
      </c>
      <c r="P119" s="433">
        <v>15.719999999999999</v>
      </c>
      <c r="Q119" s="433">
        <v>230.57999999999998</v>
      </c>
      <c r="R119" s="433">
        <v>1668.3799999999999</v>
      </c>
      <c r="S119" s="433">
        <v>1458.76</v>
      </c>
      <c r="T119" s="477"/>
      <c r="U119" s="502"/>
      <c r="V119" s="503"/>
      <c r="W119" s="503"/>
      <c r="X119" s="503"/>
      <c r="Y119" s="503"/>
      <c r="Z119" s="503"/>
      <c r="AA119" s="502"/>
      <c r="AB119" s="502"/>
      <c r="AC119" s="502"/>
      <c r="AD119" s="503"/>
      <c r="AE119" s="503"/>
      <c r="AF119" s="503"/>
      <c r="AG119" s="503"/>
      <c r="AH119" s="503"/>
      <c r="AI119" s="503"/>
      <c r="AJ119" s="503"/>
      <c r="AK119" s="503"/>
      <c r="AL119" s="503"/>
      <c r="AM119" s="503"/>
      <c r="AN119" s="503"/>
      <c r="AO119" s="503"/>
    </row>
    <row r="120" spans="1:41" s="321" customFormat="1" ht="36" customHeight="1">
      <c r="A120" s="307" t="s">
        <v>89</v>
      </c>
      <c r="B120" s="305" t="s">
        <v>572</v>
      </c>
      <c r="C120" s="317" t="s">
        <v>56</v>
      </c>
      <c r="D120" s="317">
        <v>2448.1999999999998</v>
      </c>
      <c r="E120" s="319">
        <v>2456.8200000000002</v>
      </c>
      <c r="F120" s="319">
        <v>2457.2399999999998</v>
      </c>
      <c r="G120" s="319">
        <v>2457.2399999999998</v>
      </c>
      <c r="H120" s="324">
        <v>6000.2</v>
      </c>
      <c r="I120" s="433">
        <v>3660</v>
      </c>
      <c r="J120" s="433">
        <v>2256.9799999999996</v>
      </c>
      <c r="K120" s="433">
        <v>9.01</v>
      </c>
      <c r="L120" s="433">
        <v>46.37</v>
      </c>
      <c r="M120" s="433">
        <v>27.84</v>
      </c>
      <c r="N120" s="324">
        <v>3190.42</v>
      </c>
      <c r="O120" s="433">
        <v>2.46</v>
      </c>
      <c r="P120" s="433"/>
      <c r="Q120" s="433">
        <v>114.58</v>
      </c>
      <c r="R120" s="433">
        <v>1660.94</v>
      </c>
      <c r="S120" s="433">
        <v>1412.44</v>
      </c>
      <c r="T120" s="477"/>
      <c r="U120" s="502"/>
      <c r="V120" s="503"/>
      <c r="W120" s="503"/>
      <c r="X120" s="503"/>
      <c r="Y120" s="503"/>
      <c r="Z120" s="503"/>
      <c r="AA120" s="502"/>
      <c r="AB120" s="502"/>
      <c r="AC120" s="502"/>
      <c r="AD120" s="503"/>
      <c r="AE120" s="503"/>
      <c r="AF120" s="503"/>
      <c r="AG120" s="503"/>
      <c r="AH120" s="503"/>
      <c r="AI120" s="503"/>
      <c r="AJ120" s="503"/>
      <c r="AK120" s="503"/>
      <c r="AL120" s="503"/>
      <c r="AM120" s="503"/>
      <c r="AN120" s="503"/>
      <c r="AO120" s="503"/>
    </row>
    <row r="121" spans="1:41" s="321" customFormat="1" ht="36" customHeight="1">
      <c r="A121" s="307" t="s">
        <v>66</v>
      </c>
      <c r="B121" s="305" t="s">
        <v>574</v>
      </c>
      <c r="C121" s="317" t="s">
        <v>56</v>
      </c>
      <c r="D121" s="317"/>
      <c r="E121" s="319"/>
      <c r="F121" s="319"/>
      <c r="G121" s="319"/>
      <c r="H121" s="324">
        <v>3472.59</v>
      </c>
      <c r="I121" s="433">
        <v>1777.65</v>
      </c>
      <c r="J121" s="433">
        <v>1619.36</v>
      </c>
      <c r="K121" s="433">
        <v>1.39</v>
      </c>
      <c r="L121" s="433">
        <v>46.35</v>
      </c>
      <c r="M121" s="433">
        <v>27.84</v>
      </c>
      <c r="N121" s="324">
        <v>1756.27</v>
      </c>
      <c r="O121" s="433"/>
      <c r="P121" s="433"/>
      <c r="Q121" s="433">
        <v>44.14</v>
      </c>
      <c r="R121" s="433">
        <v>724.68</v>
      </c>
      <c r="S121" s="433">
        <v>987.44999999999993</v>
      </c>
      <c r="T121" s="477"/>
      <c r="U121" s="502"/>
      <c r="V121" s="503"/>
      <c r="W121" s="503"/>
      <c r="X121" s="503"/>
      <c r="Y121" s="503"/>
      <c r="Z121" s="503"/>
      <c r="AA121" s="502"/>
      <c r="AB121" s="502"/>
      <c r="AC121" s="502"/>
      <c r="AD121" s="503"/>
      <c r="AE121" s="503"/>
      <c r="AF121" s="503"/>
      <c r="AG121" s="503"/>
      <c r="AH121" s="503"/>
      <c r="AI121" s="503"/>
      <c r="AJ121" s="503"/>
      <c r="AK121" s="503"/>
      <c r="AL121" s="503"/>
      <c r="AM121" s="503"/>
      <c r="AN121" s="503"/>
      <c r="AO121" s="503"/>
    </row>
    <row r="122" spans="1:41" s="321" customFormat="1" ht="36" customHeight="1">
      <c r="A122" s="307" t="s">
        <v>66</v>
      </c>
      <c r="B122" s="305" t="s">
        <v>575</v>
      </c>
      <c r="C122" s="317" t="s">
        <v>56</v>
      </c>
      <c r="D122" s="317"/>
      <c r="E122" s="319"/>
      <c r="F122" s="319"/>
      <c r="G122" s="319"/>
      <c r="H122" s="324">
        <v>2507.0999999999995</v>
      </c>
      <c r="I122" s="433">
        <v>1868.7299999999998</v>
      </c>
      <c r="J122" s="433">
        <v>630.75</v>
      </c>
      <c r="K122" s="433">
        <v>7.62</v>
      </c>
      <c r="L122" s="433"/>
      <c r="M122" s="433"/>
      <c r="N122" s="324">
        <v>1378.97</v>
      </c>
      <c r="O122" s="433">
        <v>2.46</v>
      </c>
      <c r="P122" s="433"/>
      <c r="Q122" s="433">
        <v>65.239999999999995</v>
      </c>
      <c r="R122" s="433">
        <v>900.51</v>
      </c>
      <c r="S122" s="433">
        <v>410.76</v>
      </c>
      <c r="T122" s="477"/>
      <c r="U122" s="502"/>
      <c r="V122" s="503"/>
      <c r="W122" s="503"/>
      <c r="X122" s="503"/>
      <c r="Y122" s="503"/>
      <c r="Z122" s="503"/>
      <c r="AA122" s="502"/>
      <c r="AB122" s="502"/>
      <c r="AC122" s="502"/>
      <c r="AD122" s="503"/>
      <c r="AE122" s="503"/>
      <c r="AF122" s="503"/>
      <c r="AG122" s="503"/>
      <c r="AH122" s="503"/>
      <c r="AI122" s="503"/>
      <c r="AJ122" s="503"/>
      <c r="AK122" s="503"/>
      <c r="AL122" s="503"/>
      <c r="AM122" s="503"/>
      <c r="AN122" s="503"/>
      <c r="AO122" s="503"/>
    </row>
    <row r="123" spans="1:41" s="321" customFormat="1" ht="36" customHeight="1">
      <c r="A123" s="307" t="s">
        <v>66</v>
      </c>
      <c r="B123" s="305" t="s">
        <v>576</v>
      </c>
      <c r="C123" s="317" t="s">
        <v>56</v>
      </c>
      <c r="D123" s="317"/>
      <c r="E123" s="319"/>
      <c r="F123" s="319"/>
      <c r="G123" s="319"/>
      <c r="H123" s="324">
        <v>20.510000000000232</v>
      </c>
      <c r="I123" s="433">
        <v>13.620000000000118</v>
      </c>
      <c r="J123" s="433">
        <v>6.8700000000001182</v>
      </c>
      <c r="K123" s="433"/>
      <c r="L123" s="433">
        <v>1.9999999999996021E-2</v>
      </c>
      <c r="M123" s="433"/>
      <c r="N123" s="324">
        <v>55.180000000000007</v>
      </c>
      <c r="O123" s="433"/>
      <c r="P123" s="433"/>
      <c r="Q123" s="433">
        <v>5.2000000000000028</v>
      </c>
      <c r="R123" s="433">
        <v>35.75</v>
      </c>
      <c r="S123" s="433">
        <v>14.23</v>
      </c>
      <c r="T123" s="477"/>
      <c r="U123" s="502"/>
      <c r="V123" s="503"/>
      <c r="W123" s="503"/>
      <c r="X123" s="503"/>
      <c r="Y123" s="503"/>
      <c r="Z123" s="503"/>
      <c r="AA123" s="502"/>
      <c r="AB123" s="502"/>
      <c r="AC123" s="502"/>
      <c r="AD123" s="503"/>
      <c r="AE123" s="503"/>
      <c r="AF123" s="503"/>
      <c r="AG123" s="503"/>
      <c r="AH123" s="503"/>
      <c r="AI123" s="503"/>
      <c r="AJ123" s="503"/>
      <c r="AK123" s="503"/>
      <c r="AL123" s="503"/>
      <c r="AM123" s="503"/>
      <c r="AN123" s="503"/>
      <c r="AO123" s="503"/>
    </row>
    <row r="124" spans="1:41" s="321" customFormat="1" ht="36" customHeight="1">
      <c r="A124" s="307" t="s">
        <v>89</v>
      </c>
      <c r="B124" s="305" t="s">
        <v>577</v>
      </c>
      <c r="C124" s="317" t="s">
        <v>56</v>
      </c>
      <c r="D124" s="317">
        <v>201.25</v>
      </c>
      <c r="E124" s="319">
        <v>208.02</v>
      </c>
      <c r="F124" s="319">
        <v>209.35000000000002</v>
      </c>
      <c r="G124" s="319">
        <v>209.99</v>
      </c>
      <c r="H124" s="324">
        <v>191.43</v>
      </c>
      <c r="I124" s="433">
        <v>48.4</v>
      </c>
      <c r="J124" s="433">
        <v>84.38</v>
      </c>
      <c r="K124" s="433">
        <v>29.089999999999996</v>
      </c>
      <c r="L124" s="433">
        <v>27.130000000000003</v>
      </c>
      <c r="M124" s="433">
        <v>2.4300000000000002</v>
      </c>
      <c r="N124" s="324">
        <v>525.99</v>
      </c>
      <c r="O124" s="433">
        <v>54.99</v>
      </c>
      <c r="P124" s="433">
        <v>17.79</v>
      </c>
      <c r="Q124" s="433">
        <v>139.66999999999999</v>
      </c>
      <c r="R124" s="433">
        <v>64.19</v>
      </c>
      <c r="S124" s="433">
        <v>249.35</v>
      </c>
      <c r="T124" s="477"/>
      <c r="U124" s="502"/>
      <c r="V124" s="503"/>
      <c r="W124" s="503"/>
      <c r="X124" s="503"/>
      <c r="Y124" s="503"/>
      <c r="Z124" s="503"/>
      <c r="AA124" s="502"/>
      <c r="AB124" s="502"/>
      <c r="AC124" s="502"/>
      <c r="AD124" s="503"/>
      <c r="AE124" s="503"/>
      <c r="AF124" s="503"/>
      <c r="AG124" s="503"/>
      <c r="AH124" s="503"/>
      <c r="AI124" s="503"/>
      <c r="AJ124" s="503"/>
      <c r="AK124" s="503"/>
      <c r="AL124" s="503"/>
      <c r="AM124" s="503"/>
      <c r="AN124" s="503"/>
      <c r="AO124" s="503"/>
    </row>
    <row r="125" spans="1:41" s="321" customFormat="1" ht="36" customHeight="1">
      <c r="A125" s="307" t="s">
        <v>66</v>
      </c>
      <c r="B125" s="305" t="s">
        <v>574</v>
      </c>
      <c r="C125" s="317" t="s">
        <v>56</v>
      </c>
      <c r="D125" s="317"/>
      <c r="E125" s="319"/>
      <c r="F125" s="319"/>
      <c r="G125" s="319"/>
      <c r="H125" s="324">
        <v>75.39</v>
      </c>
      <c r="I125" s="433">
        <v>0.78</v>
      </c>
      <c r="J125" s="433">
        <v>26.1</v>
      </c>
      <c r="K125" s="433">
        <v>21.99</v>
      </c>
      <c r="L125" s="433">
        <v>25.95</v>
      </c>
      <c r="M125" s="433">
        <v>0.56999999999999995</v>
      </c>
      <c r="N125" s="324">
        <v>84.8</v>
      </c>
      <c r="O125" s="433">
        <v>0</v>
      </c>
      <c r="P125" s="433">
        <v>0.43</v>
      </c>
      <c r="Q125" s="433">
        <v>69.52</v>
      </c>
      <c r="R125" s="433">
        <v>12.1</v>
      </c>
      <c r="S125" s="433">
        <v>2.75</v>
      </c>
      <c r="T125" s="477"/>
      <c r="U125" s="502"/>
      <c r="V125" s="503"/>
      <c r="W125" s="503"/>
      <c r="X125" s="503"/>
      <c r="Y125" s="503"/>
      <c r="Z125" s="503"/>
      <c r="AA125" s="502"/>
      <c r="AB125" s="502"/>
      <c r="AC125" s="502"/>
      <c r="AD125" s="503"/>
      <c r="AE125" s="503"/>
      <c r="AF125" s="503"/>
      <c r="AG125" s="503"/>
      <c r="AH125" s="503"/>
      <c r="AI125" s="503"/>
      <c r="AJ125" s="503"/>
      <c r="AK125" s="503"/>
      <c r="AL125" s="503"/>
      <c r="AM125" s="503"/>
      <c r="AN125" s="503"/>
      <c r="AO125" s="503"/>
    </row>
    <row r="126" spans="1:41" s="321" customFormat="1" ht="36" customHeight="1">
      <c r="A126" s="307" t="s">
        <v>66</v>
      </c>
      <c r="B126" s="305" t="s">
        <v>575</v>
      </c>
      <c r="C126" s="317" t="s">
        <v>56</v>
      </c>
      <c r="D126" s="317"/>
      <c r="E126" s="319"/>
      <c r="F126" s="319"/>
      <c r="G126" s="319"/>
      <c r="H126" s="324">
        <v>96.320000000000007</v>
      </c>
      <c r="I126" s="433">
        <v>40.98</v>
      </c>
      <c r="J126" s="433">
        <v>51.54</v>
      </c>
      <c r="K126" s="433">
        <v>3.04</v>
      </c>
      <c r="L126" s="433">
        <v>0.76</v>
      </c>
      <c r="M126" s="433"/>
      <c r="N126" s="324">
        <v>314.89999999999998</v>
      </c>
      <c r="O126" s="433">
        <v>7.17</v>
      </c>
      <c r="P126" s="433">
        <v>5.64</v>
      </c>
      <c r="Q126" s="433">
        <v>52.34</v>
      </c>
      <c r="R126" s="433">
        <v>33.49</v>
      </c>
      <c r="S126" s="433">
        <v>216.26</v>
      </c>
      <c r="T126" s="477"/>
      <c r="U126" s="502"/>
      <c r="V126" s="503"/>
      <c r="W126" s="503"/>
      <c r="X126" s="503"/>
      <c r="Y126" s="503"/>
      <c r="Z126" s="503"/>
      <c r="AA126" s="502"/>
      <c r="AB126" s="502"/>
      <c r="AC126" s="502"/>
      <c r="AD126" s="503"/>
      <c r="AE126" s="503"/>
      <c r="AF126" s="503"/>
      <c r="AG126" s="503"/>
      <c r="AH126" s="503"/>
      <c r="AI126" s="503"/>
      <c r="AJ126" s="503"/>
      <c r="AK126" s="503"/>
      <c r="AL126" s="503"/>
      <c r="AM126" s="503"/>
      <c r="AN126" s="503"/>
      <c r="AO126" s="503"/>
    </row>
    <row r="127" spans="1:41" s="321" customFormat="1" ht="36" customHeight="1">
      <c r="A127" s="307" t="s">
        <v>66</v>
      </c>
      <c r="B127" s="305" t="s">
        <v>576</v>
      </c>
      <c r="C127" s="317" t="s">
        <v>56</v>
      </c>
      <c r="D127" s="317"/>
      <c r="E127" s="319"/>
      <c r="F127" s="319"/>
      <c r="G127" s="319"/>
      <c r="H127" s="324">
        <v>19.72</v>
      </c>
      <c r="I127" s="433">
        <v>6.6399999999999988</v>
      </c>
      <c r="J127" s="433">
        <v>6.74</v>
      </c>
      <c r="K127" s="433">
        <v>4.0599999999999996</v>
      </c>
      <c r="L127" s="433">
        <v>0.42</v>
      </c>
      <c r="M127" s="433">
        <v>1.86</v>
      </c>
      <c r="N127" s="324">
        <v>126.28999999999999</v>
      </c>
      <c r="O127" s="433">
        <v>47.82</v>
      </c>
      <c r="P127" s="433">
        <v>11.72</v>
      </c>
      <c r="Q127" s="433">
        <v>17.809999999999999</v>
      </c>
      <c r="R127" s="433">
        <v>18.600000000000001</v>
      </c>
      <c r="S127" s="433">
        <v>30.34</v>
      </c>
      <c r="T127" s="477"/>
      <c r="U127" s="502"/>
      <c r="V127" s="503"/>
      <c r="W127" s="503"/>
      <c r="X127" s="503"/>
      <c r="Y127" s="503"/>
      <c r="Z127" s="503"/>
      <c r="AA127" s="502"/>
      <c r="AB127" s="502"/>
      <c r="AC127" s="502"/>
      <c r="AD127" s="503"/>
      <c r="AE127" s="503"/>
      <c r="AF127" s="503"/>
      <c r="AG127" s="503"/>
      <c r="AH127" s="503"/>
      <c r="AI127" s="503"/>
      <c r="AJ127" s="503"/>
      <c r="AK127" s="503"/>
      <c r="AL127" s="503"/>
      <c r="AM127" s="503"/>
      <c r="AN127" s="503"/>
      <c r="AO127" s="503"/>
    </row>
    <row r="128" spans="1:41" s="321" customFormat="1" ht="36" customHeight="1">
      <c r="A128" s="307">
        <v>3</v>
      </c>
      <c r="B128" s="305" t="s">
        <v>578</v>
      </c>
      <c r="C128" s="317" t="s">
        <v>56</v>
      </c>
      <c r="D128" s="317"/>
      <c r="E128" s="327"/>
      <c r="F128" s="327"/>
      <c r="G128" s="327"/>
      <c r="H128" s="324"/>
      <c r="I128" s="434"/>
      <c r="J128" s="433"/>
      <c r="K128" s="433"/>
      <c r="L128" s="433"/>
      <c r="M128" s="433"/>
      <c r="N128" s="324">
        <v>166.1</v>
      </c>
      <c r="O128" s="433"/>
      <c r="P128" s="433"/>
      <c r="Q128" s="433"/>
      <c r="R128" s="438">
        <v>8.1</v>
      </c>
      <c r="S128" s="434">
        <v>158</v>
      </c>
      <c r="T128" s="477"/>
      <c r="U128" s="502">
        <v>52.23</v>
      </c>
      <c r="V128" s="503">
        <v>52.23</v>
      </c>
      <c r="W128" s="503">
        <v>52.23</v>
      </c>
      <c r="X128" s="502">
        <v>20.23</v>
      </c>
      <c r="Y128" s="503">
        <v>20.23</v>
      </c>
      <c r="Z128" s="503">
        <v>20.23</v>
      </c>
      <c r="AA128" s="502">
        <v>16.59</v>
      </c>
      <c r="AB128" s="503">
        <v>16.59</v>
      </c>
      <c r="AC128" s="503">
        <v>16.59</v>
      </c>
      <c r="AD128" s="502">
        <v>31.88</v>
      </c>
      <c r="AE128" s="503">
        <v>31.88</v>
      </c>
      <c r="AF128" s="503">
        <v>31.88</v>
      </c>
      <c r="AG128" s="502">
        <v>91.77</v>
      </c>
      <c r="AH128" s="503">
        <v>91.77</v>
      </c>
      <c r="AI128" s="503">
        <v>91.77</v>
      </c>
      <c r="AJ128" s="502">
        <v>419.47</v>
      </c>
      <c r="AK128" s="503">
        <v>419.47</v>
      </c>
      <c r="AL128" s="503">
        <v>419.47</v>
      </c>
      <c r="AM128" s="502">
        <v>3126.94</v>
      </c>
      <c r="AN128" s="503">
        <v>3126.94</v>
      </c>
      <c r="AO128" s="503">
        <v>3126.94</v>
      </c>
    </row>
    <row r="129" spans="1:42" s="222" customFormat="1" ht="42" customHeight="1">
      <c r="A129" s="178" t="s">
        <v>66</v>
      </c>
      <c r="B129" s="186" t="s">
        <v>574</v>
      </c>
      <c r="C129" s="180" t="s">
        <v>56</v>
      </c>
      <c r="D129" s="180"/>
      <c r="E129" s="112"/>
      <c r="F129" s="112"/>
      <c r="G129" s="112"/>
      <c r="H129" s="324"/>
      <c r="I129" s="434"/>
      <c r="J129" s="433"/>
      <c r="K129" s="433"/>
      <c r="L129" s="433"/>
      <c r="M129" s="433"/>
      <c r="N129" s="324">
        <v>0</v>
      </c>
      <c r="O129" s="433"/>
      <c r="P129" s="433"/>
      <c r="Q129" s="433"/>
      <c r="R129" s="434"/>
      <c r="S129" s="434"/>
      <c r="T129" s="43"/>
      <c r="U129" s="220">
        <v>30.33</v>
      </c>
      <c r="V129" s="221">
        <v>32.07</v>
      </c>
      <c r="W129" s="221">
        <v>32.07</v>
      </c>
      <c r="X129" s="220">
        <v>8.9</v>
      </c>
      <c r="Y129" s="221">
        <v>9.1300000000000026</v>
      </c>
      <c r="Z129" s="221">
        <v>9.1300000000000026</v>
      </c>
      <c r="AA129" s="220">
        <v>8.34</v>
      </c>
      <c r="AB129" s="221">
        <v>8.34</v>
      </c>
      <c r="AC129" s="221">
        <v>8.34</v>
      </c>
      <c r="AD129" s="220">
        <v>28.41</v>
      </c>
      <c r="AE129" s="221">
        <v>28.41</v>
      </c>
      <c r="AF129" s="221">
        <v>28.41</v>
      </c>
      <c r="AG129" s="220">
        <v>68.44</v>
      </c>
      <c r="AH129" s="221">
        <v>68.44</v>
      </c>
      <c r="AI129" s="221">
        <v>68.44</v>
      </c>
      <c r="AJ129" s="220">
        <v>215.66</v>
      </c>
      <c r="AK129" s="221">
        <v>215.44</v>
      </c>
      <c r="AL129" s="221">
        <v>216.07999999999998</v>
      </c>
      <c r="AM129" s="220">
        <v>2304.7600000000002</v>
      </c>
      <c r="AN129" s="221">
        <v>2304.7600000000002</v>
      </c>
      <c r="AO129" s="221">
        <v>2304.7600000000002</v>
      </c>
      <c r="AP129" s="168"/>
    </row>
    <row r="130" spans="1:42" s="222" customFormat="1" ht="36" customHeight="1">
      <c r="A130" s="178" t="s">
        <v>66</v>
      </c>
      <c r="B130" s="179" t="s">
        <v>575</v>
      </c>
      <c r="C130" s="180" t="s">
        <v>56</v>
      </c>
      <c r="D130" s="180"/>
      <c r="E130" s="112"/>
      <c r="F130" s="114"/>
      <c r="G130" s="114"/>
      <c r="H130" s="324"/>
      <c r="I130" s="438"/>
      <c r="J130" s="433"/>
      <c r="K130" s="433"/>
      <c r="L130" s="433"/>
      <c r="M130" s="433"/>
      <c r="N130" s="324">
        <v>158</v>
      </c>
      <c r="O130" s="433"/>
      <c r="P130" s="433"/>
      <c r="Q130" s="433"/>
      <c r="R130" s="438"/>
      <c r="S130" s="438">
        <v>158</v>
      </c>
      <c r="T130" s="43"/>
      <c r="U130" s="220">
        <v>9.01</v>
      </c>
      <c r="V130" s="221">
        <v>9.01</v>
      </c>
      <c r="W130" s="221">
        <v>9.01</v>
      </c>
      <c r="X130" s="223">
        <v>2.46</v>
      </c>
      <c r="Y130" s="224">
        <v>2.46</v>
      </c>
      <c r="Z130" s="224">
        <v>2.46</v>
      </c>
      <c r="AA130" s="183">
        <v>0</v>
      </c>
      <c r="AB130" s="184">
        <v>0</v>
      </c>
      <c r="AC130" s="184">
        <v>0</v>
      </c>
      <c r="AD130" s="223">
        <v>27.84</v>
      </c>
      <c r="AE130" s="224">
        <v>27.84</v>
      </c>
      <c r="AF130" s="224">
        <v>27.84</v>
      </c>
      <c r="AG130" s="225">
        <v>46.37</v>
      </c>
      <c r="AH130" s="226">
        <v>46.37</v>
      </c>
      <c r="AI130" s="226">
        <v>46.37</v>
      </c>
      <c r="AJ130" s="223">
        <v>114.16</v>
      </c>
      <c r="AK130" s="224">
        <v>114.58</v>
      </c>
      <c r="AL130" s="224">
        <v>114.58</v>
      </c>
      <c r="AM130" s="116">
        <v>2256.98</v>
      </c>
      <c r="AN130" s="224">
        <v>2256.98</v>
      </c>
      <c r="AO130" s="224">
        <v>2256.98</v>
      </c>
      <c r="AP130" s="168"/>
    </row>
    <row r="131" spans="1:42" s="222" customFormat="1" ht="36" customHeight="1">
      <c r="A131" s="178" t="s">
        <v>66</v>
      </c>
      <c r="B131" s="179" t="s">
        <v>579</v>
      </c>
      <c r="C131" s="180" t="s">
        <v>56</v>
      </c>
      <c r="D131" s="180"/>
      <c r="E131" s="117"/>
      <c r="F131" s="114"/>
      <c r="G131" s="114"/>
      <c r="H131" s="324"/>
      <c r="I131" s="438"/>
      <c r="J131" s="433"/>
      <c r="K131" s="433"/>
      <c r="L131" s="433"/>
      <c r="M131" s="433"/>
      <c r="N131" s="324">
        <v>8.1</v>
      </c>
      <c r="O131" s="433"/>
      <c r="P131" s="433"/>
      <c r="Q131" s="433"/>
      <c r="R131" s="438">
        <v>8.1</v>
      </c>
      <c r="S131" s="438"/>
      <c r="T131" s="43"/>
      <c r="U131" s="220">
        <v>21.32</v>
      </c>
      <c r="V131" s="221">
        <v>23.06</v>
      </c>
      <c r="W131" s="221">
        <v>23.06</v>
      </c>
      <c r="X131" s="223">
        <v>6.44</v>
      </c>
      <c r="Y131" s="224">
        <v>6.6700000000000017</v>
      </c>
      <c r="Z131" s="224">
        <v>6.6700000000000017</v>
      </c>
      <c r="AA131" s="223">
        <v>8.34</v>
      </c>
      <c r="AB131" s="224">
        <v>8.34</v>
      </c>
      <c r="AC131" s="224">
        <v>8.34</v>
      </c>
      <c r="AD131" s="223">
        <v>0.56999999999999995</v>
      </c>
      <c r="AE131" s="224">
        <v>0.56999999999999995</v>
      </c>
      <c r="AF131" s="224">
        <v>0.56999999999999995</v>
      </c>
      <c r="AG131" s="225">
        <v>22.07</v>
      </c>
      <c r="AH131" s="226">
        <v>22.07</v>
      </c>
      <c r="AI131" s="226">
        <v>22.07</v>
      </c>
      <c r="AJ131" s="223">
        <v>101.5</v>
      </c>
      <c r="AK131" s="224">
        <v>100.86000000000001</v>
      </c>
      <c r="AL131" s="224">
        <v>101.5</v>
      </c>
      <c r="AM131" s="115">
        <v>47.78</v>
      </c>
      <c r="AN131" s="224">
        <v>47.78</v>
      </c>
      <c r="AO131" s="227">
        <v>47.78</v>
      </c>
      <c r="AP131" s="168"/>
    </row>
    <row r="132" spans="1:42" s="222" customFormat="1" ht="36" customHeight="1">
      <c r="A132" s="178">
        <v>4</v>
      </c>
      <c r="B132" s="179" t="s">
        <v>580</v>
      </c>
      <c r="C132" s="180" t="s">
        <v>56</v>
      </c>
      <c r="D132" s="180"/>
      <c r="E132" s="117"/>
      <c r="F132" s="114"/>
      <c r="G132" s="114"/>
      <c r="H132" s="324"/>
      <c r="I132" s="438"/>
      <c r="J132" s="433"/>
      <c r="K132" s="433"/>
      <c r="L132" s="433"/>
      <c r="M132" s="433"/>
      <c r="N132" s="324">
        <v>114.3</v>
      </c>
      <c r="O132" s="433"/>
      <c r="P132" s="433"/>
      <c r="Q132" s="433"/>
      <c r="R132" s="438">
        <v>46</v>
      </c>
      <c r="S132" s="438">
        <v>68.3</v>
      </c>
      <c r="T132" s="43"/>
      <c r="U132" s="220">
        <v>3.79</v>
      </c>
      <c r="V132" s="221">
        <v>2.0499999999999998</v>
      </c>
      <c r="W132" s="221">
        <v>2.0499999999999998</v>
      </c>
      <c r="X132" s="223">
        <v>3.63</v>
      </c>
      <c r="Y132" s="224">
        <v>3.4</v>
      </c>
      <c r="Z132" s="224">
        <v>3.4</v>
      </c>
      <c r="AA132" s="223">
        <v>2.0699999999999998</v>
      </c>
      <c r="AB132" s="224">
        <v>2.0699999999999998</v>
      </c>
      <c r="AC132" s="224">
        <v>2.0699999999999998</v>
      </c>
      <c r="AD132" s="223">
        <v>0</v>
      </c>
      <c r="AE132" s="224">
        <v>0</v>
      </c>
      <c r="AF132" s="224">
        <v>0</v>
      </c>
      <c r="AG132" s="225">
        <v>4.3600000000000003</v>
      </c>
      <c r="AH132" s="226">
        <v>4.3600000000000003</v>
      </c>
      <c r="AI132" s="226">
        <v>4.3600000000000003</v>
      </c>
      <c r="AJ132" s="223">
        <v>24.7</v>
      </c>
      <c r="AK132" s="224">
        <v>24.310000000000002</v>
      </c>
      <c r="AL132" s="224">
        <v>23.670000000000016</v>
      </c>
      <c r="AM132" s="116">
        <v>31.490000000000002</v>
      </c>
      <c r="AN132" s="224">
        <v>31.490000000000002</v>
      </c>
      <c r="AO132" s="195">
        <v>31.49</v>
      </c>
      <c r="AP132" s="168"/>
    </row>
    <row r="133" spans="1:42" s="222" customFormat="1" ht="36" customHeight="1">
      <c r="A133" s="178">
        <v>5</v>
      </c>
      <c r="B133" s="179" t="s">
        <v>581</v>
      </c>
      <c r="C133" s="180" t="s">
        <v>56</v>
      </c>
      <c r="D133" s="180"/>
      <c r="E133" s="112"/>
      <c r="F133" s="114"/>
      <c r="G133" s="114"/>
      <c r="H133" s="324"/>
      <c r="I133" s="438"/>
      <c r="J133" s="433"/>
      <c r="K133" s="433"/>
      <c r="L133" s="433"/>
      <c r="M133" s="433"/>
      <c r="N133" s="324">
        <v>26.8</v>
      </c>
      <c r="O133" s="433"/>
      <c r="P133" s="433"/>
      <c r="Q133" s="433"/>
      <c r="R133" s="438">
        <v>26.8</v>
      </c>
      <c r="S133" s="438"/>
      <c r="T133" s="43"/>
      <c r="U133" s="220">
        <v>18.11</v>
      </c>
      <c r="V133" s="221">
        <v>18.109999999999996</v>
      </c>
      <c r="W133" s="221">
        <v>18.109999999999996</v>
      </c>
      <c r="X133" s="223">
        <v>7.7</v>
      </c>
      <c r="Y133" s="224">
        <v>7.6999999999999975</v>
      </c>
      <c r="Z133" s="224">
        <v>7.6999999999999975</v>
      </c>
      <c r="AA133" s="223">
        <v>6.18</v>
      </c>
      <c r="AB133" s="224">
        <v>6.18</v>
      </c>
      <c r="AC133" s="224">
        <v>6.18</v>
      </c>
      <c r="AD133" s="223">
        <v>3.4699999999999989</v>
      </c>
      <c r="AE133" s="224">
        <v>3.4699999999999989</v>
      </c>
      <c r="AF133" s="224">
        <v>3.4699999999999989</v>
      </c>
      <c r="AG133" s="225">
        <v>18.97</v>
      </c>
      <c r="AH133" s="226">
        <v>18.97</v>
      </c>
      <c r="AI133" s="226">
        <v>18.97</v>
      </c>
      <c r="AJ133" s="223">
        <v>179.11000000000004</v>
      </c>
      <c r="AK133" s="224">
        <v>179.72000000000003</v>
      </c>
      <c r="AL133" s="224">
        <v>179.72000000000003</v>
      </c>
      <c r="AM133" s="116">
        <v>790.68999999999983</v>
      </c>
      <c r="AN133" s="224">
        <v>790.68999999999983</v>
      </c>
      <c r="AO133" s="224">
        <v>790.68999999999983</v>
      </c>
      <c r="AP133" s="168"/>
    </row>
    <row r="134" spans="1:42" s="168" customFormat="1" ht="45.75" customHeight="1">
      <c r="A134" s="178">
        <v>6</v>
      </c>
      <c r="B134" s="186" t="s">
        <v>582</v>
      </c>
      <c r="C134" s="180" t="s">
        <v>56</v>
      </c>
      <c r="D134" s="180"/>
      <c r="E134" s="112"/>
      <c r="F134" s="114"/>
      <c r="G134" s="114"/>
      <c r="H134" s="324">
        <v>10</v>
      </c>
      <c r="I134" s="438">
        <v>10</v>
      </c>
      <c r="J134" s="433"/>
      <c r="K134" s="433"/>
      <c r="L134" s="433"/>
      <c r="M134" s="433"/>
      <c r="N134" s="324"/>
      <c r="O134" s="433"/>
      <c r="P134" s="433"/>
      <c r="Q134" s="433"/>
      <c r="R134" s="438"/>
      <c r="S134" s="438"/>
      <c r="T134" s="43"/>
      <c r="U134" s="228">
        <v>1.79</v>
      </c>
      <c r="V134" s="229">
        <v>1.79</v>
      </c>
      <c r="W134" s="229">
        <v>3.98</v>
      </c>
      <c r="X134" s="504">
        <v>38.04</v>
      </c>
      <c r="Y134" s="505">
        <v>38.04</v>
      </c>
      <c r="Z134" s="505">
        <v>44.92</v>
      </c>
      <c r="AA134" s="504">
        <v>2.98</v>
      </c>
      <c r="AB134" s="505">
        <v>2.98</v>
      </c>
      <c r="AC134" s="505">
        <v>7.3800000000000008</v>
      </c>
      <c r="AD134" s="181">
        <v>0</v>
      </c>
      <c r="AE134" s="182">
        <v>0</v>
      </c>
      <c r="AF134" s="506">
        <v>1.86</v>
      </c>
      <c r="AG134" s="504">
        <v>0.7</v>
      </c>
      <c r="AH134" s="505">
        <v>0.7</v>
      </c>
      <c r="AI134" s="505">
        <v>0.7</v>
      </c>
      <c r="AJ134" s="504">
        <v>3.61</v>
      </c>
      <c r="AK134" s="505">
        <v>5.19</v>
      </c>
      <c r="AL134" s="505">
        <v>14.5</v>
      </c>
      <c r="AM134" s="507">
        <v>1.51</v>
      </c>
      <c r="AN134" s="508">
        <v>1.51</v>
      </c>
      <c r="AO134" s="508">
        <v>5.1100000000000003</v>
      </c>
    </row>
    <row r="135" spans="1:42" s="168" customFormat="1" ht="45.75" customHeight="1">
      <c r="A135" s="178">
        <v>7</v>
      </c>
      <c r="B135" s="186" t="s">
        <v>118</v>
      </c>
      <c r="C135" s="180" t="s">
        <v>56</v>
      </c>
      <c r="D135" s="180">
        <v>2726.6</v>
      </c>
      <c r="E135" s="112">
        <v>2733.47</v>
      </c>
      <c r="F135" s="114">
        <v>2735.2200000000003</v>
      </c>
      <c r="G135" s="114">
        <v>2735.86</v>
      </c>
      <c r="H135" s="324">
        <v>6090.9</v>
      </c>
      <c r="I135" s="438">
        <v>3608.8</v>
      </c>
      <c r="J135" s="433">
        <v>2350.5300000000002</v>
      </c>
      <c r="K135" s="433">
        <v>32.07</v>
      </c>
      <c r="L135" s="433">
        <v>69.88</v>
      </c>
      <c r="M135" s="433">
        <v>29.62</v>
      </c>
      <c r="N135" s="324">
        <v>3317.06</v>
      </c>
      <c r="O135" s="433">
        <v>18.790000000000003</v>
      </c>
      <c r="P135" s="433">
        <v>8.34</v>
      </c>
      <c r="Q135" s="433">
        <v>226.63</v>
      </c>
      <c r="R135" s="438">
        <v>1644</v>
      </c>
      <c r="S135" s="438" t="s">
        <v>583</v>
      </c>
      <c r="T135" s="43"/>
      <c r="U135" s="115">
        <v>30.33</v>
      </c>
      <c r="V135" s="227">
        <v>32.07</v>
      </c>
      <c r="W135" s="227">
        <v>32.07</v>
      </c>
      <c r="X135" s="115">
        <v>18.560000000000002</v>
      </c>
      <c r="Y135" s="227">
        <v>18.790000000000003</v>
      </c>
      <c r="Z135" s="227">
        <v>18.790000000000003</v>
      </c>
      <c r="AA135" s="115">
        <v>8.34</v>
      </c>
      <c r="AB135" s="195">
        <v>8.34</v>
      </c>
      <c r="AC135" s="195">
        <v>8.34</v>
      </c>
      <c r="AD135" s="116">
        <v>29.62</v>
      </c>
      <c r="AE135" s="227">
        <v>29.62</v>
      </c>
      <c r="AF135" s="227">
        <v>29.62</v>
      </c>
      <c r="AG135" s="116">
        <v>69.88</v>
      </c>
      <c r="AH135" s="195">
        <v>69.88</v>
      </c>
      <c r="AI135" s="195">
        <v>69.88</v>
      </c>
      <c r="AJ135" s="115">
        <v>226.21</v>
      </c>
      <c r="AK135" s="195">
        <v>225.99</v>
      </c>
      <c r="AL135" s="195">
        <v>226.63</v>
      </c>
      <c r="AM135" s="115">
        <v>2350.5300000000002</v>
      </c>
      <c r="AN135" s="195">
        <v>2350.5300000000002</v>
      </c>
      <c r="AO135" s="195">
        <v>2350.5300000000002</v>
      </c>
    </row>
    <row r="136" spans="1:42" s="222" customFormat="1" ht="39.75" customHeight="1">
      <c r="A136" s="178"/>
      <c r="B136" s="179" t="s">
        <v>119</v>
      </c>
      <c r="C136" s="180" t="s">
        <v>56</v>
      </c>
      <c r="D136" s="180">
        <v>2658.3</v>
      </c>
      <c r="E136" s="110">
        <v>2673.75</v>
      </c>
      <c r="F136" s="114">
        <v>2675.5</v>
      </c>
      <c r="G136" s="114">
        <v>2676.1400000000003</v>
      </c>
      <c r="H136" s="324">
        <v>6045.96</v>
      </c>
      <c r="I136" s="438">
        <v>3608.8</v>
      </c>
      <c r="J136" s="433">
        <v>2307.48</v>
      </c>
      <c r="K136" s="433">
        <v>32.07</v>
      </c>
      <c r="L136" s="433">
        <v>69.2</v>
      </c>
      <c r="M136" s="433">
        <v>28.41</v>
      </c>
      <c r="N136" s="324">
        <v>3304.46</v>
      </c>
      <c r="O136" s="433">
        <v>10.49</v>
      </c>
      <c r="P136" s="433">
        <v>8.34</v>
      </c>
      <c r="Q136" s="433">
        <v>222.33</v>
      </c>
      <c r="R136" s="438">
        <v>1644</v>
      </c>
      <c r="S136" s="438" t="s">
        <v>583</v>
      </c>
      <c r="T136" s="43"/>
      <c r="U136" s="228">
        <v>30.33</v>
      </c>
      <c r="V136" s="229">
        <v>32.07</v>
      </c>
      <c r="W136" s="229">
        <v>32.07</v>
      </c>
      <c r="X136" s="230">
        <v>17.810000000000002</v>
      </c>
      <c r="Y136" s="231">
        <v>18.040000000000003</v>
      </c>
      <c r="Z136" s="231">
        <v>18.040000000000003</v>
      </c>
      <c r="AA136" s="230">
        <v>8.34</v>
      </c>
      <c r="AB136" s="231">
        <v>8.34</v>
      </c>
      <c r="AC136" s="231">
        <v>8.34</v>
      </c>
      <c r="AD136" s="183">
        <v>28.41</v>
      </c>
      <c r="AE136" s="184">
        <v>28.41</v>
      </c>
      <c r="AF136" s="184">
        <v>28.41</v>
      </c>
      <c r="AG136" s="232">
        <v>68.44</v>
      </c>
      <c r="AH136" s="233">
        <v>68.44</v>
      </c>
      <c r="AI136" s="233">
        <v>68.44</v>
      </c>
      <c r="AJ136" s="234">
        <v>215.66</v>
      </c>
      <c r="AK136" s="184">
        <v>215.44</v>
      </c>
      <c r="AL136" s="184">
        <v>216.07999999999998</v>
      </c>
      <c r="AM136" s="235">
        <v>2304.7600000000002</v>
      </c>
      <c r="AN136" s="184">
        <v>2304.7600000000002</v>
      </c>
      <c r="AO136" s="195">
        <v>2304.7600000000002</v>
      </c>
      <c r="AP136" s="168"/>
    </row>
    <row r="137" spans="1:42" s="222" customFormat="1" ht="39.75" customHeight="1">
      <c r="A137" s="178"/>
      <c r="B137" s="186" t="s">
        <v>120</v>
      </c>
      <c r="C137" s="180" t="s">
        <v>56</v>
      </c>
      <c r="D137" s="180">
        <v>68.3</v>
      </c>
      <c r="E137" s="112">
        <v>59.720000000000006</v>
      </c>
      <c r="F137" s="112">
        <v>59.719999999999821</v>
      </c>
      <c r="G137" s="112">
        <v>59.719999999999821</v>
      </c>
      <c r="H137" s="324">
        <v>48.42</v>
      </c>
      <c r="I137" s="434"/>
      <c r="J137" s="433">
        <v>45.77</v>
      </c>
      <c r="K137" s="433" t="s">
        <v>63</v>
      </c>
      <c r="L137" s="433">
        <v>1.44</v>
      </c>
      <c r="M137" s="433">
        <v>1.21</v>
      </c>
      <c r="N137" s="324">
        <v>11.3</v>
      </c>
      <c r="O137" s="433">
        <v>0.75</v>
      </c>
      <c r="P137" s="433"/>
      <c r="Q137" s="433">
        <v>10.55</v>
      </c>
      <c r="R137" s="434"/>
      <c r="S137" s="434"/>
      <c r="T137" s="43"/>
      <c r="U137" s="181">
        <v>0</v>
      </c>
      <c r="V137" s="182">
        <v>0</v>
      </c>
      <c r="W137" s="182">
        <v>0</v>
      </c>
      <c r="X137" s="232">
        <v>0.75</v>
      </c>
      <c r="Y137" s="233">
        <v>0.75</v>
      </c>
      <c r="Z137" s="233">
        <v>0.75</v>
      </c>
      <c r="AA137" s="181">
        <v>0</v>
      </c>
      <c r="AB137" s="182">
        <v>0</v>
      </c>
      <c r="AC137" s="182">
        <v>0</v>
      </c>
      <c r="AD137" s="234">
        <v>1.21</v>
      </c>
      <c r="AE137" s="236">
        <v>1.21</v>
      </c>
      <c r="AF137" s="236">
        <v>1.21</v>
      </c>
      <c r="AG137" s="232">
        <v>1.44</v>
      </c>
      <c r="AH137" s="233">
        <v>1.44</v>
      </c>
      <c r="AI137" s="233">
        <v>1.44</v>
      </c>
      <c r="AJ137" s="234">
        <v>10.55</v>
      </c>
      <c r="AK137" s="236">
        <v>10.55</v>
      </c>
      <c r="AL137" s="236">
        <v>10.55</v>
      </c>
      <c r="AM137" s="183">
        <v>45.769999999999818</v>
      </c>
      <c r="AN137" s="184">
        <v>45.769999999999818</v>
      </c>
      <c r="AO137" s="195">
        <v>45.769999999999818</v>
      </c>
      <c r="AP137" s="168"/>
    </row>
    <row r="138" spans="1:42" s="525" customFormat="1" ht="45.75" customHeight="1">
      <c r="A138" s="516" t="s">
        <v>121</v>
      </c>
      <c r="B138" s="517" t="s">
        <v>122</v>
      </c>
      <c r="C138" s="518"/>
      <c r="D138" s="518"/>
      <c r="E138" s="518"/>
      <c r="F138" s="518"/>
      <c r="G138" s="518"/>
      <c r="H138" s="518"/>
      <c r="I138" s="519"/>
      <c r="J138" s="519"/>
      <c r="K138" s="519"/>
      <c r="L138" s="519"/>
      <c r="M138" s="519"/>
      <c r="N138" s="518"/>
      <c r="O138" s="519"/>
      <c r="P138" s="519"/>
      <c r="Q138" s="519"/>
      <c r="R138" s="519"/>
      <c r="S138" s="519"/>
      <c r="T138" s="520"/>
      <c r="U138" s="521"/>
      <c r="V138" s="522"/>
      <c r="W138" s="522"/>
      <c r="X138" s="521"/>
      <c r="Y138" s="522"/>
      <c r="Z138" s="522"/>
      <c r="AA138" s="521"/>
      <c r="AB138" s="522"/>
      <c r="AC138" s="522"/>
      <c r="AD138" s="521"/>
      <c r="AE138" s="522"/>
      <c r="AF138" s="522"/>
      <c r="AG138" s="521"/>
      <c r="AH138" s="522"/>
      <c r="AI138" s="522"/>
      <c r="AJ138" s="521"/>
      <c r="AK138" s="522"/>
      <c r="AL138" s="522"/>
      <c r="AM138" s="523"/>
      <c r="AN138" s="522"/>
      <c r="AO138" s="524"/>
    </row>
    <row r="139" spans="1:42" s="276" customFormat="1" ht="55.5" customHeight="1">
      <c r="A139" s="526"/>
      <c r="B139" s="527" t="s">
        <v>123</v>
      </c>
      <c r="C139" s="528" t="s">
        <v>22</v>
      </c>
      <c r="D139" s="529">
        <v>100</v>
      </c>
      <c r="E139" s="529">
        <v>100</v>
      </c>
      <c r="F139" s="529">
        <v>100</v>
      </c>
      <c r="G139" s="529">
        <v>100</v>
      </c>
      <c r="H139" s="530"/>
      <c r="I139" s="531"/>
      <c r="J139" s="531"/>
      <c r="K139" s="531"/>
      <c r="L139" s="531"/>
      <c r="M139" s="531"/>
      <c r="N139" s="530"/>
      <c r="O139" s="531"/>
      <c r="P139" s="531"/>
      <c r="Q139" s="531"/>
      <c r="R139" s="531"/>
      <c r="S139" s="531"/>
      <c r="T139" s="532"/>
      <c r="U139" s="533"/>
      <c r="V139" s="534"/>
      <c r="W139" s="534"/>
      <c r="X139" s="533"/>
      <c r="Y139" s="534"/>
      <c r="Z139" s="534"/>
      <c r="AA139" s="533"/>
      <c r="AB139" s="534"/>
      <c r="AC139" s="534"/>
      <c r="AD139" s="533"/>
      <c r="AE139" s="534"/>
      <c r="AF139" s="534"/>
      <c r="AG139" s="533"/>
      <c r="AH139" s="534"/>
      <c r="AI139" s="534"/>
      <c r="AJ139" s="533"/>
      <c r="AK139" s="534"/>
      <c r="AL139" s="534"/>
      <c r="AM139" s="535"/>
      <c r="AN139" s="534"/>
      <c r="AO139" s="524"/>
      <c r="AP139" s="536"/>
    </row>
    <row r="140" spans="1:42" s="276" customFormat="1" ht="55.5" customHeight="1">
      <c r="A140" s="526"/>
      <c r="B140" s="527" t="s">
        <v>124</v>
      </c>
      <c r="C140" s="528" t="s">
        <v>22</v>
      </c>
      <c r="D140" s="529">
        <v>100</v>
      </c>
      <c r="E140" s="529">
        <v>100</v>
      </c>
      <c r="F140" s="529">
        <v>100</v>
      </c>
      <c r="G140" s="529">
        <v>100</v>
      </c>
      <c r="H140" s="530"/>
      <c r="I140" s="531"/>
      <c r="J140" s="531"/>
      <c r="K140" s="531"/>
      <c r="L140" s="531"/>
      <c r="M140" s="531"/>
      <c r="N140" s="530"/>
      <c r="O140" s="531"/>
      <c r="P140" s="531"/>
      <c r="Q140" s="531"/>
      <c r="R140" s="531"/>
      <c r="S140" s="531"/>
      <c r="T140" s="532"/>
      <c r="U140" s="533"/>
      <c r="V140" s="534"/>
      <c r="W140" s="534"/>
      <c r="X140" s="533"/>
      <c r="Y140" s="534"/>
      <c r="Z140" s="534"/>
      <c r="AA140" s="533"/>
      <c r="AB140" s="534"/>
      <c r="AC140" s="534"/>
      <c r="AD140" s="533"/>
      <c r="AE140" s="534"/>
      <c r="AF140" s="534"/>
      <c r="AG140" s="533"/>
      <c r="AH140" s="534"/>
      <c r="AI140" s="534"/>
      <c r="AJ140" s="533"/>
      <c r="AK140" s="534"/>
      <c r="AL140" s="534"/>
      <c r="AM140" s="535"/>
      <c r="AN140" s="534"/>
      <c r="AO140" s="524"/>
      <c r="AP140" s="536"/>
    </row>
    <row r="141" spans="1:42" s="276" customFormat="1" ht="45.75" customHeight="1">
      <c r="A141" s="526"/>
      <c r="B141" s="527" t="s">
        <v>125</v>
      </c>
      <c r="C141" s="528" t="s">
        <v>126</v>
      </c>
      <c r="D141" s="529">
        <v>2</v>
      </c>
      <c r="E141" s="529">
        <v>2</v>
      </c>
      <c r="F141" s="529">
        <v>2</v>
      </c>
      <c r="G141" s="529">
        <v>2</v>
      </c>
      <c r="H141" s="530"/>
      <c r="I141" s="531"/>
      <c r="J141" s="531"/>
      <c r="K141" s="531"/>
      <c r="L141" s="531"/>
      <c r="M141" s="531"/>
      <c r="N141" s="530"/>
      <c r="O141" s="531"/>
      <c r="P141" s="531"/>
      <c r="Q141" s="531"/>
      <c r="R141" s="531"/>
      <c r="S141" s="531"/>
      <c r="T141" s="532"/>
      <c r="U141" s="537"/>
      <c r="V141" s="538"/>
      <c r="W141" s="538"/>
      <c r="X141" s="537"/>
      <c r="Y141" s="538"/>
      <c r="Z141" s="538"/>
      <c r="AA141" s="537"/>
      <c r="AB141" s="538"/>
      <c r="AC141" s="538"/>
      <c r="AD141" s="537"/>
      <c r="AE141" s="538"/>
      <c r="AF141" s="538"/>
      <c r="AG141" s="537"/>
      <c r="AH141" s="538"/>
      <c r="AI141" s="538"/>
      <c r="AJ141" s="539">
        <v>1</v>
      </c>
      <c r="AK141" s="539">
        <v>1</v>
      </c>
      <c r="AL141" s="540">
        <v>1</v>
      </c>
      <c r="AM141" s="540">
        <v>1</v>
      </c>
      <c r="AN141" s="539">
        <v>1</v>
      </c>
      <c r="AO141" s="540">
        <v>1</v>
      </c>
      <c r="AP141" s="536"/>
    </row>
    <row r="142" spans="1:42" s="276" customFormat="1" ht="45.75" customHeight="1">
      <c r="A142" s="526"/>
      <c r="B142" s="527" t="s">
        <v>127</v>
      </c>
      <c r="C142" s="528" t="s">
        <v>126</v>
      </c>
      <c r="D142" s="529">
        <v>1</v>
      </c>
      <c r="E142" s="529">
        <v>1</v>
      </c>
      <c r="F142" s="529">
        <v>1</v>
      </c>
      <c r="G142" s="529">
        <v>2</v>
      </c>
      <c r="H142" s="530"/>
      <c r="I142" s="531"/>
      <c r="J142" s="531"/>
      <c r="K142" s="531"/>
      <c r="L142" s="531"/>
      <c r="M142" s="531"/>
      <c r="N142" s="530"/>
      <c r="O142" s="531"/>
      <c r="P142" s="531"/>
      <c r="Q142" s="531"/>
      <c r="R142" s="531"/>
      <c r="S142" s="531"/>
      <c r="T142" s="532"/>
      <c r="U142" s="533"/>
      <c r="V142" s="534"/>
      <c r="W142" s="534"/>
      <c r="X142" s="533"/>
      <c r="Y142" s="534"/>
      <c r="Z142" s="534"/>
      <c r="AA142" s="533"/>
      <c r="AB142" s="534"/>
      <c r="AC142" s="534"/>
      <c r="AD142" s="533"/>
      <c r="AE142" s="534"/>
      <c r="AF142" s="534"/>
      <c r="AG142" s="533"/>
      <c r="AH142" s="534"/>
      <c r="AI142" s="534"/>
      <c r="AJ142" s="539">
        <v>1</v>
      </c>
      <c r="AK142" s="539"/>
      <c r="AL142" s="540">
        <v>1</v>
      </c>
      <c r="AM142" s="540"/>
      <c r="AN142" s="539">
        <v>0</v>
      </c>
      <c r="AO142" s="540">
        <v>1</v>
      </c>
      <c r="AP142" s="536"/>
    </row>
    <row r="143" spans="1:42" s="276" customFormat="1" ht="45.75" customHeight="1">
      <c r="A143" s="526"/>
      <c r="B143" s="527" t="s">
        <v>128</v>
      </c>
      <c r="C143" s="528" t="s">
        <v>126</v>
      </c>
      <c r="D143" s="529"/>
      <c r="E143" s="541"/>
      <c r="F143" s="529">
        <v>1</v>
      </c>
      <c r="G143" s="541"/>
      <c r="H143" s="542"/>
      <c r="I143" s="543"/>
      <c r="J143" s="543"/>
      <c r="K143" s="543"/>
      <c r="L143" s="543"/>
      <c r="M143" s="543"/>
      <c r="N143" s="542"/>
      <c r="O143" s="543"/>
      <c r="P143" s="543"/>
      <c r="Q143" s="543"/>
      <c r="R143" s="543"/>
      <c r="S143" s="543"/>
      <c r="T143" s="532"/>
      <c r="U143" s="533"/>
      <c r="V143" s="534"/>
      <c r="W143" s="534"/>
      <c r="X143" s="533"/>
      <c r="Y143" s="534"/>
      <c r="Z143" s="534"/>
      <c r="AA143" s="533"/>
      <c r="AB143" s="534"/>
      <c r="AC143" s="534"/>
      <c r="AD143" s="533"/>
      <c r="AE143" s="534"/>
      <c r="AF143" s="534"/>
      <c r="AG143" s="533"/>
      <c r="AH143" s="534"/>
      <c r="AI143" s="534"/>
      <c r="AJ143" s="539"/>
      <c r="AK143" s="539">
        <v>1</v>
      </c>
      <c r="AL143" s="540"/>
      <c r="AM143" s="540">
        <v>1</v>
      </c>
      <c r="AN143" s="539"/>
      <c r="AO143" s="540"/>
      <c r="AP143" s="536"/>
    </row>
    <row r="144" spans="1:42" s="276" customFormat="1" ht="45.75" customHeight="1">
      <c r="A144" s="526"/>
      <c r="B144" s="527" t="s">
        <v>129</v>
      </c>
      <c r="C144" s="528" t="s">
        <v>126</v>
      </c>
      <c r="D144" s="529"/>
      <c r="E144" s="541"/>
      <c r="F144" s="529"/>
      <c r="G144" s="541"/>
      <c r="H144" s="542"/>
      <c r="I144" s="543"/>
      <c r="J144" s="543"/>
      <c r="K144" s="543"/>
      <c r="L144" s="543"/>
      <c r="M144" s="543"/>
      <c r="N144" s="542"/>
      <c r="O144" s="543"/>
      <c r="P144" s="543"/>
      <c r="Q144" s="543"/>
      <c r="R144" s="543"/>
      <c r="S144" s="543"/>
      <c r="T144" s="532"/>
      <c r="U144" s="533"/>
      <c r="V144" s="534"/>
      <c r="W144" s="534"/>
      <c r="X144" s="533"/>
      <c r="Y144" s="534"/>
      <c r="Z144" s="534"/>
      <c r="AA144" s="533"/>
      <c r="AB144" s="534"/>
      <c r="AC144" s="534"/>
      <c r="AD144" s="533"/>
      <c r="AE144" s="534"/>
      <c r="AF144" s="534"/>
      <c r="AG144" s="533"/>
      <c r="AH144" s="534"/>
      <c r="AI144" s="534"/>
      <c r="AJ144" s="539"/>
      <c r="AK144" s="539">
        <v>0</v>
      </c>
      <c r="AL144" s="540"/>
      <c r="AM144" s="540"/>
      <c r="AN144" s="539">
        <v>1</v>
      </c>
      <c r="AO144" s="540">
        <v>1</v>
      </c>
      <c r="AP144" s="536"/>
    </row>
    <row r="145" spans="1:42" s="276" customFormat="1" ht="45.75" hidden="1" customHeight="1">
      <c r="A145" s="526"/>
      <c r="B145" s="527" t="s">
        <v>130</v>
      </c>
      <c r="C145" s="528" t="s">
        <v>126</v>
      </c>
      <c r="D145" s="529"/>
      <c r="E145" s="541"/>
      <c r="F145" s="541">
        <v>0</v>
      </c>
      <c r="G145" s="541">
        <v>0</v>
      </c>
      <c r="H145" s="542"/>
      <c r="I145" s="543"/>
      <c r="J145" s="543"/>
      <c r="K145" s="543"/>
      <c r="L145" s="543"/>
      <c r="M145" s="543"/>
      <c r="N145" s="542"/>
      <c r="O145" s="543"/>
      <c r="P145" s="543"/>
      <c r="Q145" s="543"/>
      <c r="R145" s="543"/>
      <c r="S145" s="543"/>
      <c r="T145" s="532"/>
      <c r="U145" s="533"/>
      <c r="V145" s="534"/>
      <c r="W145" s="534"/>
      <c r="X145" s="533"/>
      <c r="Y145" s="534"/>
      <c r="Z145" s="534"/>
      <c r="AA145" s="533"/>
      <c r="AB145" s="534"/>
      <c r="AC145" s="534"/>
      <c r="AD145" s="533"/>
      <c r="AE145" s="534"/>
      <c r="AF145" s="534"/>
      <c r="AG145" s="533"/>
      <c r="AH145" s="534"/>
      <c r="AI145" s="534"/>
      <c r="AJ145" s="539"/>
      <c r="AK145" s="539">
        <v>0</v>
      </c>
      <c r="AL145" s="540">
        <v>0</v>
      </c>
      <c r="AM145" s="540"/>
      <c r="AN145" s="539">
        <v>0</v>
      </c>
      <c r="AO145" s="540">
        <v>0</v>
      </c>
      <c r="AP145" s="536"/>
    </row>
    <row r="146" spans="1:42" s="276" customFormat="1" ht="45.75" customHeight="1">
      <c r="A146" s="526"/>
      <c r="B146" s="527" t="s">
        <v>131</v>
      </c>
      <c r="C146" s="544" t="s">
        <v>132</v>
      </c>
      <c r="D146" s="529">
        <v>17</v>
      </c>
      <c r="E146" s="529">
        <v>19</v>
      </c>
      <c r="F146" s="529">
        <v>17</v>
      </c>
      <c r="G146" s="529">
        <v>19</v>
      </c>
      <c r="H146" s="530"/>
      <c r="I146" s="531"/>
      <c r="J146" s="531"/>
      <c r="K146" s="531"/>
      <c r="L146" s="531"/>
      <c r="M146" s="531"/>
      <c r="N146" s="530"/>
      <c r="O146" s="531"/>
      <c r="P146" s="531"/>
      <c r="Q146" s="531"/>
      <c r="R146" s="531"/>
      <c r="S146" s="531"/>
      <c r="T146" s="529"/>
      <c r="U146" s="545"/>
      <c r="V146" s="546"/>
      <c r="W146" s="546"/>
      <c r="X146" s="545"/>
      <c r="Y146" s="546"/>
      <c r="Z146" s="546"/>
      <c r="AA146" s="545"/>
      <c r="AB146" s="546"/>
      <c r="AC146" s="546"/>
      <c r="AD146" s="545"/>
      <c r="AE146" s="546"/>
      <c r="AF146" s="546"/>
      <c r="AG146" s="545"/>
      <c r="AH146" s="546"/>
      <c r="AI146" s="546"/>
      <c r="AJ146" s="547">
        <v>19</v>
      </c>
      <c r="AK146" s="547">
        <v>15</v>
      </c>
      <c r="AL146" s="548">
        <v>19</v>
      </c>
      <c r="AM146" s="548">
        <v>18</v>
      </c>
      <c r="AN146" s="547">
        <v>13</v>
      </c>
      <c r="AO146" s="548">
        <v>19</v>
      </c>
      <c r="AP146" s="536"/>
    </row>
  </sheetData>
  <mergeCells count="24">
    <mergeCell ref="D6:D8"/>
    <mergeCell ref="AA7:AC7"/>
    <mergeCell ref="G6:S6"/>
    <mergeCell ref="G7:G8"/>
    <mergeCell ref="U7:W7"/>
    <mergeCell ref="X7:Z7"/>
    <mergeCell ref="H7:M7"/>
    <mergeCell ref="N7:S7"/>
    <mergeCell ref="AD7:AF7"/>
    <mergeCell ref="AG7:AI7"/>
    <mergeCell ref="A1:B1"/>
    <mergeCell ref="E1:T1"/>
    <mergeCell ref="A3:AO3"/>
    <mergeCell ref="A4:T4"/>
    <mergeCell ref="A6:A8"/>
    <mergeCell ref="B6:B8"/>
    <mergeCell ref="C6:C8"/>
    <mergeCell ref="E6:F6"/>
    <mergeCell ref="AM7:AO7"/>
    <mergeCell ref="T6:T8"/>
    <mergeCell ref="U6:AO6"/>
    <mergeCell ref="E7:E8"/>
    <mergeCell ref="AJ7:AL7"/>
    <mergeCell ref="F7:F8"/>
  </mergeCells>
  <printOptions horizontalCentered="1"/>
  <pageMargins left="0.39370078740157483" right="0.39370078740157483" top="0.39370078740157483" bottom="0.39370078740157483" header="0.51181102362204722" footer="0.19685039370078741"/>
  <pageSetup paperSize="9" scale="57" orientation="landscape" verticalDpi="300" r:id="rId1"/>
  <headerFooter>
    <oddFooter>&amp;CPage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FE9F-FBF0-449E-9A81-0D5CD1EA2FFD}">
  <sheetPr>
    <tabColor rgb="FF0070C0"/>
  </sheetPr>
  <dimension ref="A1:AR150"/>
  <sheetViews>
    <sheetView topLeftCell="A2" zoomScale="160" zoomScaleNormal="160" workbookViewId="0">
      <selection activeCell="N5" sqref="N5"/>
    </sheetView>
  </sheetViews>
  <sheetFormatPr defaultColWidth="9" defaultRowHeight="18.75"/>
  <cols>
    <col min="1" max="1" width="5.375" style="237" customWidth="1"/>
    <col min="2" max="2" width="49.25" style="168" customWidth="1"/>
    <col min="3" max="3" width="11.375" style="168" customWidth="1"/>
    <col min="4" max="5" width="12" style="168" hidden="1" customWidth="1"/>
    <col min="6" max="6" width="14.125" style="168" hidden="1" customWidth="1"/>
    <col min="7" max="7" width="12.625" style="168" hidden="1" customWidth="1"/>
    <col min="8" max="8" width="12.625" style="568" hidden="1" customWidth="1"/>
    <col min="9" max="13" width="12.625" style="439" hidden="1" customWidth="1"/>
    <col min="14" max="14" width="13" style="321" customWidth="1"/>
    <col min="15" max="17" width="12.625" style="439" hidden="1" customWidth="1"/>
    <col min="18" max="18" width="12.625" style="976" hidden="1" customWidth="1"/>
    <col min="19" max="19" width="12.625" style="439" hidden="1" customWidth="1"/>
    <col min="20" max="20" width="9.75" style="168" bestFit="1" customWidth="1"/>
    <col min="21" max="21" width="11.375" style="168" hidden="1" customWidth="1"/>
    <col min="22" max="23" width="12.75" style="169" hidden="1" customWidth="1"/>
    <col min="24" max="24" width="11.75" style="168" hidden="1" customWidth="1"/>
    <col min="25" max="26" width="11.75" style="169" hidden="1" customWidth="1"/>
    <col min="27" max="27" width="11.25" style="168" hidden="1" customWidth="1"/>
    <col min="28" max="29" width="11.25" style="169" hidden="1" customWidth="1"/>
    <col min="30" max="30" width="11.125" style="168" hidden="1" customWidth="1"/>
    <col min="31" max="32" width="11.125" style="169" hidden="1" customWidth="1"/>
    <col min="33" max="33" width="12.875" style="168" hidden="1" customWidth="1"/>
    <col min="34" max="35" width="12.25" style="169" hidden="1" customWidth="1"/>
    <col min="36" max="36" width="12.125" style="168" hidden="1" customWidth="1"/>
    <col min="37" max="38" width="12.375" style="169" hidden="1" customWidth="1"/>
    <col min="39" max="39" width="15" style="168" hidden="1" customWidth="1"/>
    <col min="40" max="41" width="15" style="169" hidden="1" customWidth="1"/>
    <col min="42" max="42" width="10.25" style="168" hidden="1" customWidth="1"/>
    <col min="43" max="43" width="10.75" style="19" customWidth="1"/>
    <col min="44" max="44" width="9.375" style="19" customWidth="1"/>
    <col min="45" max="47" width="9.125" style="19" customWidth="1"/>
    <col min="48" max="16384" width="9" style="19"/>
  </cols>
  <sheetData>
    <row r="1" spans="1:44" ht="247.5" hidden="1" customHeight="1">
      <c r="A1" s="1007" t="s">
        <v>37</v>
      </c>
      <c r="B1" s="1007"/>
      <c r="C1" s="166"/>
      <c r="D1" s="166"/>
      <c r="E1" s="1008"/>
      <c r="F1" s="1008"/>
      <c r="G1" s="1008"/>
      <c r="H1" s="1008"/>
      <c r="I1" s="1008"/>
      <c r="J1" s="1008"/>
      <c r="K1" s="1008"/>
      <c r="L1" s="1008"/>
      <c r="M1" s="1008"/>
      <c r="N1" s="1008"/>
      <c r="O1" s="1008"/>
      <c r="P1" s="1008"/>
      <c r="Q1" s="1008"/>
      <c r="R1" s="1008"/>
      <c r="S1" s="1008"/>
      <c r="T1" s="1008"/>
      <c r="U1" s="166"/>
      <c r="V1" s="167"/>
      <c r="W1" s="167"/>
      <c r="X1" s="166"/>
      <c r="Y1" s="167"/>
      <c r="Z1" s="167"/>
      <c r="AA1" s="166"/>
      <c r="AB1" s="167"/>
      <c r="AC1" s="167"/>
      <c r="AD1" s="166"/>
      <c r="AE1" s="167"/>
      <c r="AF1" s="167"/>
    </row>
    <row r="2" spans="1:44" ht="18.75" customHeight="1">
      <c r="A2" s="170" t="s">
        <v>37</v>
      </c>
      <c r="B2" s="171"/>
      <c r="C2" s="166"/>
      <c r="D2" s="166"/>
      <c r="E2" s="166"/>
      <c r="F2" s="166"/>
      <c r="G2" s="166"/>
      <c r="H2" s="551"/>
      <c r="I2" s="430"/>
      <c r="J2" s="430"/>
      <c r="K2" s="430"/>
      <c r="L2" s="430"/>
      <c r="M2" s="430"/>
      <c r="N2" s="907"/>
      <c r="O2" s="430"/>
      <c r="P2" s="430"/>
      <c r="Q2" s="430"/>
      <c r="R2" s="958"/>
      <c r="S2" s="430"/>
      <c r="T2" s="166"/>
      <c r="U2" s="166"/>
      <c r="V2" s="167"/>
      <c r="W2" s="167"/>
      <c r="X2" s="166"/>
      <c r="Y2" s="167"/>
      <c r="Z2" s="167"/>
      <c r="AA2" s="166"/>
      <c r="AB2" s="167"/>
      <c r="AC2" s="167"/>
      <c r="AD2" s="166"/>
      <c r="AE2" s="167"/>
      <c r="AF2" s="167"/>
    </row>
    <row r="3" spans="1:44" ht="36" customHeight="1">
      <c r="A3" s="1009" t="s">
        <v>639</v>
      </c>
      <c r="B3" s="1009"/>
      <c r="C3" s="1009"/>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1009"/>
      <c r="AK3" s="1009"/>
      <c r="AL3" s="1009"/>
      <c r="AM3" s="1009"/>
      <c r="AN3" s="1009"/>
      <c r="AO3" s="1009"/>
    </row>
    <row r="4" spans="1:44" ht="21">
      <c r="A4" s="1026" t="s">
        <v>706</v>
      </c>
      <c r="B4" s="1026"/>
      <c r="C4" s="1026"/>
      <c r="D4" s="1026"/>
      <c r="E4" s="1026"/>
      <c r="F4" s="1026"/>
      <c r="G4" s="1026"/>
      <c r="H4" s="1026"/>
      <c r="I4" s="1026"/>
      <c r="J4" s="1026"/>
      <c r="K4" s="1026"/>
      <c r="L4" s="1026"/>
      <c r="M4" s="1026"/>
      <c r="N4" s="1026"/>
      <c r="O4" s="1026"/>
      <c r="P4" s="1026"/>
      <c r="Q4" s="1026"/>
      <c r="R4" s="1026"/>
      <c r="S4" s="1026"/>
      <c r="T4" s="1026"/>
      <c r="U4" s="172"/>
      <c r="V4" s="172"/>
      <c r="W4" s="172"/>
      <c r="X4" s="172"/>
      <c r="Y4" s="172"/>
      <c r="Z4" s="172"/>
      <c r="AA4" s="172"/>
      <c r="AB4" s="172"/>
      <c r="AC4" s="172"/>
      <c r="AD4" s="172"/>
      <c r="AE4" s="172"/>
      <c r="AF4" s="172"/>
      <c r="AG4" s="172"/>
      <c r="AH4" s="172"/>
      <c r="AI4" s="172"/>
      <c r="AJ4" s="172"/>
      <c r="AK4" s="172"/>
      <c r="AL4" s="172"/>
      <c r="AM4" s="172"/>
      <c r="AN4" s="172"/>
      <c r="AO4" s="172"/>
    </row>
    <row r="5" spans="1:44" ht="29.25" customHeight="1">
      <c r="A5" s="173"/>
      <c r="B5" s="166"/>
      <c r="C5" s="166"/>
      <c r="D5" s="166"/>
      <c r="E5" s="166"/>
      <c r="F5" s="166"/>
      <c r="G5" s="166"/>
      <c r="H5" s="551"/>
      <c r="I5" s="430"/>
      <c r="J5" s="430"/>
      <c r="K5" s="430"/>
      <c r="L5" s="430"/>
      <c r="M5" s="430"/>
      <c r="N5" s="907"/>
      <c r="O5" s="430"/>
      <c r="P5" s="430"/>
      <c r="Q5" s="430"/>
      <c r="R5" s="958"/>
      <c r="S5" s="430"/>
      <c r="T5" s="166"/>
      <c r="U5" s="166"/>
      <c r="V5" s="167"/>
      <c r="W5" s="167"/>
      <c r="X5" s="166"/>
      <c r="Y5" s="167"/>
      <c r="Z5" s="167"/>
      <c r="AA5" s="166"/>
      <c r="AB5" s="167"/>
      <c r="AC5" s="167"/>
      <c r="AD5" s="166"/>
      <c r="AE5" s="167"/>
      <c r="AF5" s="167"/>
    </row>
    <row r="6" spans="1:44" ht="75.75" customHeight="1">
      <c r="A6" s="1011" t="s">
        <v>38</v>
      </c>
      <c r="B6" s="1012" t="s">
        <v>2</v>
      </c>
      <c r="C6" s="1013" t="s">
        <v>39</v>
      </c>
      <c r="D6" s="1013" t="s">
        <v>439</v>
      </c>
      <c r="E6" s="1013" t="s">
        <v>4</v>
      </c>
      <c r="F6" s="1013"/>
      <c r="G6" s="1016" t="s">
        <v>438</v>
      </c>
      <c r="H6" s="1017"/>
      <c r="I6" s="1017"/>
      <c r="J6" s="1017"/>
      <c r="K6" s="1017"/>
      <c r="L6" s="1017"/>
      <c r="M6" s="1017"/>
      <c r="N6" s="1017"/>
      <c r="O6" s="1017"/>
      <c r="P6" s="1017"/>
      <c r="Q6" s="1017"/>
      <c r="R6" s="1017"/>
      <c r="S6" s="1017"/>
      <c r="T6" s="1014" t="s">
        <v>40</v>
      </c>
      <c r="U6" s="1015" t="s">
        <v>41</v>
      </c>
      <c r="V6" s="1015"/>
      <c r="W6" s="1015"/>
      <c r="X6" s="1015"/>
      <c r="Y6" s="1015"/>
      <c r="Z6" s="1015"/>
      <c r="AA6" s="1015"/>
      <c r="AB6" s="1015"/>
      <c r="AC6" s="1015"/>
      <c r="AD6" s="1015"/>
      <c r="AE6" s="1015"/>
      <c r="AF6" s="1015"/>
      <c r="AG6" s="1015"/>
      <c r="AH6" s="1015"/>
      <c r="AI6" s="1015"/>
      <c r="AJ6" s="1015"/>
      <c r="AK6" s="1015"/>
      <c r="AL6" s="1015"/>
      <c r="AM6" s="1015"/>
      <c r="AN6" s="1015"/>
      <c r="AO6" s="1015"/>
    </row>
    <row r="7" spans="1:44" ht="34.5" hidden="1" customHeight="1">
      <c r="A7" s="1011"/>
      <c r="B7" s="1012"/>
      <c r="C7" s="1013"/>
      <c r="D7" s="1013"/>
      <c r="E7" s="1013" t="s">
        <v>8</v>
      </c>
      <c r="F7" s="1013" t="s">
        <v>10</v>
      </c>
      <c r="G7" s="1018" t="s">
        <v>453</v>
      </c>
      <c r="H7" s="1020" t="s">
        <v>476</v>
      </c>
      <c r="I7" s="1021"/>
      <c r="J7" s="1021"/>
      <c r="K7" s="1021"/>
      <c r="L7" s="1021"/>
      <c r="M7" s="1022"/>
      <c r="N7" s="1023" t="s">
        <v>477</v>
      </c>
      <c r="O7" s="1024"/>
      <c r="P7" s="1024"/>
      <c r="Q7" s="1024"/>
      <c r="R7" s="1024"/>
      <c r="S7" s="1025"/>
      <c r="T7" s="1014"/>
      <c r="U7" s="1006" t="s">
        <v>42</v>
      </c>
      <c r="V7" s="1006"/>
      <c r="W7" s="1006"/>
      <c r="X7" s="1006" t="s">
        <v>43</v>
      </c>
      <c r="Y7" s="1006"/>
      <c r="Z7" s="1006"/>
      <c r="AA7" s="1006" t="s">
        <v>44</v>
      </c>
      <c r="AB7" s="1006"/>
      <c r="AC7" s="1006"/>
      <c r="AD7" s="1006" t="s">
        <v>45</v>
      </c>
      <c r="AE7" s="1006"/>
      <c r="AF7" s="1006"/>
      <c r="AG7" s="1006" t="s">
        <v>46</v>
      </c>
      <c r="AH7" s="1006"/>
      <c r="AI7" s="1006"/>
      <c r="AJ7" s="1006" t="s">
        <v>47</v>
      </c>
      <c r="AK7" s="1006"/>
      <c r="AL7" s="1006"/>
      <c r="AM7" s="1006" t="s">
        <v>48</v>
      </c>
      <c r="AN7" s="1006"/>
      <c r="AO7" s="1006"/>
    </row>
    <row r="8" spans="1:44" ht="58.5" hidden="1" customHeight="1">
      <c r="A8" s="1011"/>
      <c r="B8" s="1012"/>
      <c r="C8" s="1012"/>
      <c r="D8" s="1013"/>
      <c r="E8" s="1013"/>
      <c r="F8" s="1013"/>
      <c r="G8" s="1019"/>
      <c r="H8" s="552" t="s">
        <v>453</v>
      </c>
      <c r="I8" s="413" t="s">
        <v>473</v>
      </c>
      <c r="J8" s="414" t="s">
        <v>48</v>
      </c>
      <c r="K8" s="414" t="s">
        <v>42</v>
      </c>
      <c r="L8" s="414" t="s">
        <v>46</v>
      </c>
      <c r="M8" s="414" t="s">
        <v>45</v>
      </c>
      <c r="N8" s="908" t="s">
        <v>453</v>
      </c>
      <c r="O8" s="414" t="s">
        <v>43</v>
      </c>
      <c r="P8" s="414" t="s">
        <v>44</v>
      </c>
      <c r="Q8" s="414" t="s">
        <v>47</v>
      </c>
      <c r="R8" s="959" t="s">
        <v>474</v>
      </c>
      <c r="S8" s="414" t="s">
        <v>475</v>
      </c>
      <c r="T8" s="1014"/>
      <c r="U8" s="176" t="s">
        <v>49</v>
      </c>
      <c r="V8" s="177" t="s">
        <v>50</v>
      </c>
      <c r="W8" s="177" t="s">
        <v>51</v>
      </c>
      <c r="X8" s="176" t="s">
        <v>49</v>
      </c>
      <c r="Y8" s="177" t="s">
        <v>50</v>
      </c>
      <c r="Z8" s="177" t="s">
        <v>51</v>
      </c>
      <c r="AA8" s="176" t="s">
        <v>49</v>
      </c>
      <c r="AB8" s="177" t="s">
        <v>50</v>
      </c>
      <c r="AC8" s="177" t="s">
        <v>51</v>
      </c>
      <c r="AD8" s="176" t="s">
        <v>49</v>
      </c>
      <c r="AE8" s="177" t="s">
        <v>50</v>
      </c>
      <c r="AF8" s="177" t="s">
        <v>51</v>
      </c>
      <c r="AG8" s="176" t="s">
        <v>49</v>
      </c>
      <c r="AH8" s="177" t="s">
        <v>50</v>
      </c>
      <c r="AI8" s="177" t="s">
        <v>51</v>
      </c>
      <c r="AJ8" s="176" t="s">
        <v>49</v>
      </c>
      <c r="AK8" s="177" t="s">
        <v>50</v>
      </c>
      <c r="AL8" s="177" t="s">
        <v>51</v>
      </c>
      <c r="AM8" s="176" t="s">
        <v>49</v>
      </c>
      <c r="AN8" s="177" t="s">
        <v>50</v>
      </c>
      <c r="AO8" s="177" t="s">
        <v>51</v>
      </c>
    </row>
    <row r="9" spans="1:44" s="171" customFormat="1" ht="53.25" customHeight="1">
      <c r="A9" s="174" t="s">
        <v>11</v>
      </c>
      <c r="B9" s="315" t="s">
        <v>52</v>
      </c>
      <c r="C9" s="315" t="s">
        <v>53</v>
      </c>
      <c r="D9" s="315">
        <v>467.43355715152001</v>
      </c>
      <c r="E9" s="482">
        <v>495.16315500000007</v>
      </c>
      <c r="F9" s="175">
        <v>518.39371200280004</v>
      </c>
      <c r="G9" s="175">
        <v>539.44880026376006</v>
      </c>
      <c r="H9" s="553">
        <f>H10+H14+H15</f>
        <v>245.44183167920002</v>
      </c>
      <c r="I9" s="483"/>
      <c r="J9" s="483"/>
      <c r="K9" s="483"/>
      <c r="L9" s="483"/>
      <c r="M9" s="483"/>
      <c r="N9" s="317">
        <f>N10+N14+N15</f>
        <v>444.07342928456001</v>
      </c>
      <c r="O9" s="483"/>
      <c r="P9" s="483"/>
      <c r="Q9" s="483"/>
      <c r="R9" s="960"/>
      <c r="S9" s="483"/>
      <c r="T9" s="49"/>
      <c r="U9" s="484"/>
      <c r="V9" s="485"/>
      <c r="W9" s="485"/>
      <c r="X9" s="484"/>
      <c r="Y9" s="485"/>
      <c r="Z9" s="485"/>
      <c r="AA9" s="484"/>
      <c r="AB9" s="485"/>
      <c r="AC9" s="485"/>
      <c r="AD9" s="484"/>
      <c r="AE9" s="485"/>
      <c r="AF9" s="485"/>
      <c r="AG9" s="484"/>
      <c r="AH9" s="485"/>
      <c r="AI9" s="485"/>
      <c r="AJ9" s="486"/>
      <c r="AK9" s="487"/>
      <c r="AL9" s="487"/>
      <c r="AM9" s="486"/>
      <c r="AN9" s="487"/>
      <c r="AO9" s="306"/>
      <c r="AR9" s="488"/>
    </row>
    <row r="10" spans="1:44" s="171" customFormat="1" ht="35.25" customHeight="1">
      <c r="A10" s="307">
        <v>1</v>
      </c>
      <c r="B10" s="305" t="s">
        <v>550</v>
      </c>
      <c r="C10" s="571" t="s">
        <v>53</v>
      </c>
      <c r="D10" s="315"/>
      <c r="E10" s="482"/>
      <c r="F10" s="175"/>
      <c r="G10" s="175"/>
      <c r="H10" s="553">
        <f>H11+H12+H13</f>
        <v>238.09140667920002</v>
      </c>
      <c r="I10" s="483"/>
      <c r="J10" s="483"/>
      <c r="K10" s="483"/>
      <c r="L10" s="483"/>
      <c r="M10" s="483"/>
      <c r="N10" s="317">
        <f>N11+N12+N13</f>
        <v>397.68824428456003</v>
      </c>
      <c r="O10" s="483"/>
      <c r="P10" s="483"/>
      <c r="Q10" s="483"/>
      <c r="R10" s="960"/>
      <c r="S10" s="483"/>
      <c r="T10" s="49"/>
      <c r="U10" s="484"/>
      <c r="V10" s="485"/>
      <c r="W10" s="485"/>
      <c r="X10" s="484"/>
      <c r="Y10" s="485"/>
      <c r="Z10" s="485"/>
      <c r="AA10" s="484"/>
      <c r="AB10" s="485"/>
      <c r="AC10" s="485"/>
      <c r="AD10" s="484"/>
      <c r="AE10" s="485"/>
      <c r="AF10" s="485"/>
      <c r="AG10" s="484"/>
      <c r="AH10" s="485"/>
      <c r="AI10" s="485"/>
      <c r="AJ10" s="486"/>
      <c r="AK10" s="487"/>
      <c r="AL10" s="487"/>
      <c r="AM10" s="486"/>
      <c r="AN10" s="487"/>
      <c r="AO10" s="306"/>
      <c r="AR10" s="488"/>
    </row>
    <row r="11" spans="1:44" ht="25.5" customHeight="1">
      <c r="A11" s="307"/>
      <c r="B11" s="570" t="s">
        <v>551</v>
      </c>
      <c r="C11" s="572" t="s">
        <v>54</v>
      </c>
      <c r="D11" s="323">
        <v>431.37045715151999</v>
      </c>
      <c r="E11" s="569">
        <v>459.1</v>
      </c>
      <c r="F11" s="323">
        <v>482.33061200280002</v>
      </c>
      <c r="G11" s="323">
        <v>503.79323516376002</v>
      </c>
      <c r="H11" s="554">
        <f>(H33*9500+H48*7800+H59*12000+H63*20000+H69*15000+H72*30000+H75*700+H78*2500+H81*5000+H90*5500+H95*42000+H98*80000)/1000000+H64*1.6</f>
        <v>167.18121065920002</v>
      </c>
      <c r="I11" s="553"/>
      <c r="J11" s="553"/>
      <c r="K11" s="553"/>
      <c r="L11" s="553"/>
      <c r="M11" s="553"/>
      <c r="N11" s="909">
        <f t="shared" ref="N11" si="0">(N33*9500+N48*7800+N59*12000+N63*20000+N69*15000+N72*30000+N75*700+N78*2500+N81*5000+N90*5500+N95*42000+N98*80000)/1000000+N64*1.6</f>
        <v>272.2540745</v>
      </c>
      <c r="O11" s="429"/>
      <c r="P11" s="429"/>
      <c r="Q11" s="429"/>
      <c r="R11" s="961"/>
      <c r="S11" s="429"/>
      <c r="T11" s="44"/>
      <c r="U11" s="181"/>
      <c r="V11" s="182"/>
      <c r="W11" s="182"/>
      <c r="X11" s="181"/>
      <c r="Y11" s="182"/>
      <c r="Z11" s="182"/>
      <c r="AA11" s="181"/>
      <c r="AB11" s="182"/>
      <c r="AC11" s="182"/>
      <c r="AD11" s="181"/>
      <c r="AE11" s="182"/>
      <c r="AF11" s="182"/>
      <c r="AG11" s="181"/>
      <c r="AH11" s="182"/>
      <c r="AI11" s="182"/>
      <c r="AJ11" s="183"/>
      <c r="AK11" s="184"/>
      <c r="AL11" s="184"/>
      <c r="AM11" s="183"/>
      <c r="AN11" s="184"/>
      <c r="AO11" s="185"/>
      <c r="AR11" s="268"/>
    </row>
    <row r="12" spans="1:44" s="303" customFormat="1" ht="25.5" customHeight="1">
      <c r="A12" s="307"/>
      <c r="B12" s="570" t="s">
        <v>100</v>
      </c>
      <c r="C12" s="572" t="s">
        <v>54</v>
      </c>
      <c r="D12" s="323"/>
      <c r="E12" s="569"/>
      <c r="F12" s="323"/>
      <c r="G12" s="323"/>
      <c r="H12" s="554">
        <f>H109*51000/1000000</f>
        <v>64.410196020000001</v>
      </c>
      <c r="I12" s="323"/>
      <c r="J12" s="323"/>
      <c r="K12" s="323"/>
      <c r="L12" s="323"/>
      <c r="M12" s="323"/>
      <c r="N12" s="572">
        <f t="shared" ref="N12" si="1">N109*51000/1000000</f>
        <v>109.93416978456001</v>
      </c>
      <c r="O12" s="431"/>
      <c r="P12" s="431"/>
      <c r="Q12" s="431"/>
      <c r="R12" s="962"/>
      <c r="S12" s="431"/>
      <c r="T12" s="298"/>
      <c r="U12" s="299"/>
      <c r="V12" s="300"/>
      <c r="W12" s="300"/>
      <c r="X12" s="299"/>
      <c r="Y12" s="300"/>
      <c r="Z12" s="300"/>
      <c r="AA12" s="299"/>
      <c r="AB12" s="300"/>
      <c r="AC12" s="300"/>
      <c r="AD12" s="299"/>
      <c r="AE12" s="300"/>
      <c r="AF12" s="300"/>
      <c r="AG12" s="299"/>
      <c r="AH12" s="300"/>
      <c r="AI12" s="300"/>
      <c r="AJ12" s="301"/>
      <c r="AK12" s="302"/>
      <c r="AL12" s="302"/>
      <c r="AM12" s="301"/>
      <c r="AN12" s="302"/>
      <c r="AO12" s="308"/>
      <c r="AP12" s="170"/>
    </row>
    <row r="13" spans="1:44" s="303" customFormat="1" ht="25.5" customHeight="1">
      <c r="A13" s="307"/>
      <c r="B13" s="570" t="s">
        <v>638</v>
      </c>
      <c r="C13" s="572" t="s">
        <v>54</v>
      </c>
      <c r="D13" s="323"/>
      <c r="E13" s="569"/>
      <c r="F13" s="323"/>
      <c r="G13" s="323"/>
      <c r="H13" s="554">
        <v>6.5</v>
      </c>
      <c r="I13" s="431"/>
      <c r="J13" s="431"/>
      <c r="K13" s="431"/>
      <c r="L13" s="431"/>
      <c r="M13" s="431"/>
      <c r="N13" s="572">
        <v>15.5</v>
      </c>
      <c r="O13" s="431"/>
      <c r="P13" s="431"/>
      <c r="Q13" s="431"/>
      <c r="R13" s="962"/>
      <c r="S13" s="431"/>
      <c r="T13" s="298"/>
      <c r="U13" s="299"/>
      <c r="V13" s="300"/>
      <c r="W13" s="300"/>
      <c r="X13" s="299"/>
      <c r="Y13" s="300"/>
      <c r="Z13" s="300"/>
      <c r="AA13" s="299"/>
      <c r="AB13" s="300"/>
      <c r="AC13" s="300"/>
      <c r="AD13" s="299"/>
      <c r="AE13" s="300"/>
      <c r="AF13" s="300"/>
      <c r="AG13" s="299"/>
      <c r="AH13" s="300"/>
      <c r="AI13" s="300"/>
      <c r="AJ13" s="301"/>
      <c r="AK13" s="302"/>
      <c r="AL13" s="302"/>
      <c r="AM13" s="301"/>
      <c r="AN13" s="302"/>
      <c r="AO13" s="308"/>
      <c r="AP13" s="170"/>
    </row>
    <row r="14" spans="1:44" ht="25.5" customHeight="1">
      <c r="A14" s="307">
        <v>2</v>
      </c>
      <c r="B14" s="305" t="s">
        <v>549</v>
      </c>
      <c r="C14" s="317" t="s">
        <v>54</v>
      </c>
      <c r="D14" s="180">
        <v>8.1</v>
      </c>
      <c r="E14" s="44">
        <v>8.1</v>
      </c>
      <c r="F14" s="180">
        <v>8.1</v>
      </c>
      <c r="G14" s="180">
        <v>8.1</v>
      </c>
      <c r="H14" s="553">
        <f>2.86+1.3+H98*80000/1000000</f>
        <v>5.44</v>
      </c>
      <c r="I14" s="429"/>
      <c r="J14" s="429"/>
      <c r="K14" s="429"/>
      <c r="L14" s="429"/>
      <c r="M14" s="429"/>
      <c r="N14" s="317">
        <f>1+0.26+2.5+1.3+N98/1000000</f>
        <v>5.0600549999999993</v>
      </c>
      <c r="O14" s="429"/>
      <c r="P14" s="429"/>
      <c r="Q14" s="429"/>
      <c r="R14" s="961"/>
      <c r="S14" s="429"/>
      <c r="T14" s="197"/>
      <c r="U14" s="181"/>
      <c r="V14" s="182"/>
      <c r="W14" s="182"/>
      <c r="X14" s="181"/>
      <c r="Y14" s="182"/>
      <c r="Z14" s="182"/>
      <c r="AA14" s="181"/>
      <c r="AB14" s="182"/>
      <c r="AC14" s="182"/>
      <c r="AD14" s="181"/>
      <c r="AE14" s="182"/>
      <c r="AF14" s="182"/>
      <c r="AG14" s="181"/>
      <c r="AH14" s="182"/>
      <c r="AI14" s="182"/>
      <c r="AJ14" s="183"/>
      <c r="AK14" s="184"/>
      <c r="AL14" s="184"/>
      <c r="AM14" s="183"/>
      <c r="AN14" s="184"/>
      <c r="AO14" s="185"/>
    </row>
    <row r="15" spans="1:44" ht="25.5" customHeight="1">
      <c r="A15" s="307">
        <v>3</v>
      </c>
      <c r="B15" s="305" t="s">
        <v>548</v>
      </c>
      <c r="C15" s="180" t="s">
        <v>54</v>
      </c>
      <c r="D15" s="180">
        <v>27.963099999999997</v>
      </c>
      <c r="E15" s="44">
        <v>27.963155</v>
      </c>
      <c r="F15" s="180">
        <v>27.963099999999997</v>
      </c>
      <c r="G15" s="180">
        <v>27.555565099999999</v>
      </c>
      <c r="H15" s="553">
        <f>H115*1000*55000/1000000000</f>
        <v>1.910425</v>
      </c>
      <c r="I15" s="314"/>
      <c r="J15" s="314"/>
      <c r="K15" s="314"/>
      <c r="L15" s="314"/>
      <c r="M15" s="314"/>
      <c r="N15" s="317">
        <f>N115*1000*55000/1000000000</f>
        <v>41.325130000000001</v>
      </c>
      <c r="O15" s="314"/>
      <c r="P15" s="314"/>
      <c r="Q15" s="314"/>
      <c r="R15" s="963"/>
      <c r="S15" s="314"/>
      <c r="T15" s="44"/>
      <c r="U15" s="181"/>
      <c r="V15" s="182"/>
      <c r="W15" s="182"/>
      <c r="X15" s="181"/>
      <c r="Y15" s="182"/>
      <c r="Z15" s="182"/>
      <c r="AA15" s="181"/>
      <c r="AB15" s="182"/>
      <c r="AC15" s="182"/>
      <c r="AD15" s="181"/>
      <c r="AE15" s="182"/>
      <c r="AF15" s="182"/>
      <c r="AG15" s="181"/>
      <c r="AH15" s="182"/>
      <c r="AI15" s="182"/>
      <c r="AJ15" s="183"/>
      <c r="AK15" s="184"/>
      <c r="AL15" s="184"/>
      <c r="AM15" s="183"/>
      <c r="AN15" s="184"/>
      <c r="AO15" s="185"/>
    </row>
    <row r="16" spans="1:44" s="171" customFormat="1" ht="41.25" customHeight="1">
      <c r="A16" s="174" t="s">
        <v>19</v>
      </c>
      <c r="B16" s="175" t="s">
        <v>55</v>
      </c>
      <c r="C16" s="175"/>
      <c r="D16" s="175"/>
      <c r="E16" s="482"/>
      <c r="F16" s="482"/>
      <c r="G16" s="482"/>
      <c r="H16" s="555"/>
      <c r="I16" s="489"/>
      <c r="J16" s="489"/>
      <c r="K16" s="489"/>
      <c r="L16" s="489"/>
      <c r="M16" s="489"/>
      <c r="N16" s="318"/>
      <c r="O16" s="489"/>
      <c r="P16" s="489"/>
      <c r="Q16" s="489"/>
      <c r="R16" s="964"/>
      <c r="S16" s="489"/>
      <c r="T16" s="482"/>
      <c r="U16" s="484"/>
      <c r="V16" s="485"/>
      <c r="W16" s="485"/>
      <c r="X16" s="484"/>
      <c r="Y16" s="485"/>
      <c r="Z16" s="485"/>
      <c r="AA16" s="484"/>
      <c r="AB16" s="485"/>
      <c r="AC16" s="485"/>
      <c r="AD16" s="484"/>
      <c r="AE16" s="485"/>
      <c r="AF16" s="485"/>
      <c r="AG16" s="484"/>
      <c r="AH16" s="485"/>
      <c r="AI16" s="485"/>
      <c r="AJ16" s="486"/>
      <c r="AK16" s="487"/>
      <c r="AL16" s="487"/>
      <c r="AM16" s="486"/>
      <c r="AN16" s="487"/>
      <c r="AO16" s="306"/>
    </row>
    <row r="17" spans="1:42" s="557" customFormat="1" ht="49.5" customHeight="1">
      <c r="A17" s="307">
        <v>1</v>
      </c>
      <c r="B17" s="449" t="s">
        <v>547</v>
      </c>
      <c r="C17" s="317" t="s">
        <v>56</v>
      </c>
      <c r="D17" s="314">
        <v>2713.23</v>
      </c>
      <c r="E17" s="314">
        <v>2699.2170000000001</v>
      </c>
      <c r="F17" s="314">
        <v>2699.2</v>
      </c>
      <c r="G17" s="314">
        <v>2697.51</v>
      </c>
      <c r="H17" s="555">
        <f>+I17+J17+K17+L17+M17</f>
        <v>2387.6600000000003</v>
      </c>
      <c r="I17" s="433">
        <f>+I31+I41+I56+I60+I64+I67+I70-I61+I73+I76+I79+I83+I85+I92</f>
        <v>790.7</v>
      </c>
      <c r="J17" s="433">
        <f t="shared" ref="J17:S17" si="2">+J31+J41+J56+J60+J64+J67+J70-J61+J73+J76+J79+J83+J85+J92</f>
        <v>1357.2</v>
      </c>
      <c r="K17" s="433">
        <f t="shared" si="2"/>
        <v>82.8</v>
      </c>
      <c r="L17" s="433">
        <f t="shared" si="2"/>
        <v>42.9</v>
      </c>
      <c r="M17" s="433">
        <f t="shared" si="2"/>
        <v>114.06</v>
      </c>
      <c r="N17" s="319">
        <f t="shared" si="2"/>
        <v>2789.4999999999995</v>
      </c>
      <c r="O17" s="433">
        <f t="shared" si="2"/>
        <v>157</v>
      </c>
      <c r="P17" s="433">
        <f t="shared" si="2"/>
        <v>149.69999999999999</v>
      </c>
      <c r="Q17" s="433">
        <f t="shared" si="2"/>
        <v>793.8</v>
      </c>
      <c r="R17" s="965">
        <f t="shared" si="2"/>
        <v>676</v>
      </c>
      <c r="S17" s="433">
        <f t="shared" si="2"/>
        <v>1013</v>
      </c>
      <c r="T17" s="324"/>
      <c r="U17" s="556">
        <v>82.8</v>
      </c>
      <c r="V17" s="556">
        <v>82.8</v>
      </c>
      <c r="W17" s="556">
        <v>82.8</v>
      </c>
      <c r="X17" s="556">
        <v>157</v>
      </c>
      <c r="Y17" s="556">
        <v>157</v>
      </c>
      <c r="Z17" s="556">
        <v>157</v>
      </c>
      <c r="AA17" s="556">
        <v>149.69999999999999</v>
      </c>
      <c r="AB17" s="556">
        <v>149.69999999999999</v>
      </c>
      <c r="AC17" s="556">
        <v>149.69999999999999</v>
      </c>
      <c r="AD17" s="556">
        <v>118.4</v>
      </c>
      <c r="AE17" s="556">
        <v>118.37</v>
      </c>
      <c r="AF17" s="556">
        <v>114.11</v>
      </c>
      <c r="AG17" s="556">
        <v>42.9</v>
      </c>
      <c r="AH17" s="556">
        <v>42.9</v>
      </c>
      <c r="AI17" s="556">
        <v>42.9</v>
      </c>
      <c r="AJ17" s="556">
        <v>793.8</v>
      </c>
      <c r="AK17" s="556">
        <v>793.8</v>
      </c>
      <c r="AL17" s="556">
        <v>793.8</v>
      </c>
      <c r="AM17" s="556">
        <v>1324.6</v>
      </c>
      <c r="AN17" s="556">
        <v>1354.6000000000001</v>
      </c>
      <c r="AO17" s="556">
        <v>1357.2</v>
      </c>
      <c r="AP17" s="171"/>
    </row>
    <row r="18" spans="1:42" ht="60.75" customHeight="1">
      <c r="A18" s="307">
        <v>2</v>
      </c>
      <c r="B18" s="449" t="s">
        <v>17</v>
      </c>
      <c r="C18" s="450" t="s">
        <v>57</v>
      </c>
      <c r="D18" s="450">
        <v>115.74263132871152</v>
      </c>
      <c r="E18" s="318">
        <v>125.13375360335976</v>
      </c>
      <c r="F18" s="317">
        <v>128.46038362280439</v>
      </c>
      <c r="G18" s="317">
        <v>135.59146191680756</v>
      </c>
      <c r="H18" s="553">
        <f>(H11+H15)/H17*1000</f>
        <v>70.818975758357553</v>
      </c>
      <c r="I18" s="558"/>
      <c r="J18" s="558"/>
      <c r="K18" s="558"/>
      <c r="L18" s="558"/>
      <c r="M18" s="558"/>
      <c r="N18" s="909">
        <f t="shared" ref="N18" si="3">(N11+N15)/N17*1000</f>
        <v>112.41412600824523</v>
      </c>
      <c r="O18" s="433"/>
      <c r="P18" s="433"/>
      <c r="Q18" s="433"/>
      <c r="R18" s="961"/>
      <c r="S18" s="429"/>
      <c r="T18" s="318"/>
      <c r="U18" s="451"/>
      <c r="V18" s="452"/>
      <c r="W18" s="452"/>
      <c r="X18" s="451"/>
      <c r="Y18" s="452"/>
      <c r="Z18" s="452"/>
      <c r="AA18" s="451"/>
      <c r="AB18" s="452"/>
      <c r="AC18" s="452"/>
      <c r="AD18" s="451"/>
      <c r="AE18" s="452"/>
      <c r="AF18" s="452"/>
      <c r="AG18" s="451"/>
      <c r="AH18" s="452"/>
      <c r="AI18" s="452"/>
      <c r="AJ18" s="451"/>
      <c r="AK18" s="452"/>
      <c r="AL18" s="452"/>
      <c r="AM18" s="188"/>
      <c r="AN18" s="452"/>
      <c r="AO18" s="185"/>
    </row>
    <row r="19" spans="1:42" ht="62.25" hidden="1" customHeight="1">
      <c r="A19" s="307">
        <v>3</v>
      </c>
      <c r="B19" s="449" t="s">
        <v>545</v>
      </c>
      <c r="C19" s="450" t="s">
        <v>57</v>
      </c>
      <c r="D19" s="450">
        <v>226</v>
      </c>
      <c r="E19" s="317">
        <v>226</v>
      </c>
      <c r="F19" s="317">
        <v>226</v>
      </c>
      <c r="G19" s="317">
        <v>226</v>
      </c>
      <c r="H19" s="553"/>
      <c r="I19" s="429"/>
      <c r="J19" s="433"/>
      <c r="K19" s="433"/>
      <c r="L19" s="433"/>
      <c r="M19" s="433"/>
      <c r="N19" s="317"/>
      <c r="O19" s="433"/>
      <c r="P19" s="433"/>
      <c r="Q19" s="433"/>
      <c r="R19" s="961"/>
      <c r="S19" s="429"/>
      <c r="T19" s="318"/>
      <c r="U19" s="451"/>
      <c r="V19" s="452"/>
      <c r="W19" s="452"/>
      <c r="X19" s="451"/>
      <c r="Y19" s="452"/>
      <c r="Z19" s="452"/>
      <c r="AA19" s="451"/>
      <c r="AB19" s="452"/>
      <c r="AC19" s="452"/>
      <c r="AD19" s="451"/>
      <c r="AE19" s="452"/>
      <c r="AF19" s="452"/>
      <c r="AG19" s="451"/>
      <c r="AH19" s="452"/>
      <c r="AI19" s="452"/>
      <c r="AJ19" s="451"/>
      <c r="AK19" s="452"/>
      <c r="AL19" s="452"/>
      <c r="AM19" s="188"/>
      <c r="AN19" s="452"/>
      <c r="AO19" s="185"/>
    </row>
    <row r="20" spans="1:42" ht="36.75" customHeight="1">
      <c r="A20" s="307">
        <v>3</v>
      </c>
      <c r="B20" s="449" t="s">
        <v>544</v>
      </c>
      <c r="C20" s="317" t="s">
        <v>56</v>
      </c>
      <c r="D20" s="317">
        <v>3492.53</v>
      </c>
      <c r="E20" s="318">
        <v>3528.5169999999998</v>
      </c>
      <c r="F20" s="317">
        <v>3534.1</v>
      </c>
      <c r="G20" s="317">
        <v>3537.5699999999997</v>
      </c>
      <c r="H20" s="555">
        <f>+I20+J20+K20+L20+M20</f>
        <v>2916.6400000000003</v>
      </c>
      <c r="I20" s="433">
        <f>I27+I65</f>
        <v>790.7</v>
      </c>
      <c r="J20" s="433">
        <f>J27+J65</f>
        <v>1747.15</v>
      </c>
      <c r="K20" s="433">
        <f t="shared" ref="K20:M20" si="4">K27+K65</f>
        <v>105.3</v>
      </c>
      <c r="L20" s="433">
        <f t="shared" si="4"/>
        <v>73.7</v>
      </c>
      <c r="M20" s="433">
        <f t="shared" si="4"/>
        <v>199.79000000000002</v>
      </c>
      <c r="N20" s="318">
        <f t="shared" ref="N20:N22" si="5">O20+P20+Q20+R20+S20</f>
        <v>4071.6000000000004</v>
      </c>
      <c r="O20" s="433">
        <f t="shared" ref="O20:S20" si="6">O27+O65</f>
        <v>189</v>
      </c>
      <c r="P20" s="433">
        <f t="shared" si="6"/>
        <v>240.3</v>
      </c>
      <c r="Q20" s="433">
        <f t="shared" si="6"/>
        <v>1263.3000000000002</v>
      </c>
      <c r="R20" s="965">
        <f t="shared" si="6"/>
        <v>919</v>
      </c>
      <c r="S20" s="433">
        <f t="shared" si="6"/>
        <v>1460</v>
      </c>
      <c r="T20" s="318"/>
      <c r="U20" s="189">
        <v>105.3</v>
      </c>
      <c r="V20" s="189">
        <v>105.3</v>
      </c>
      <c r="W20" s="187">
        <v>105.3</v>
      </c>
      <c r="X20" s="189">
        <v>185.03</v>
      </c>
      <c r="Y20" s="187">
        <v>185.03</v>
      </c>
      <c r="Z20" s="189">
        <v>185.03</v>
      </c>
      <c r="AA20" s="189">
        <v>220.7</v>
      </c>
      <c r="AB20" s="189">
        <v>220.7</v>
      </c>
      <c r="AC20" s="189">
        <v>220.7</v>
      </c>
      <c r="AD20" s="189">
        <v>194.4</v>
      </c>
      <c r="AE20" s="189">
        <v>194.37</v>
      </c>
      <c r="AF20" s="189">
        <v>191.24</v>
      </c>
      <c r="AG20" s="189">
        <v>69.900000000000006</v>
      </c>
      <c r="AH20" s="189">
        <v>69.900000000000006</v>
      </c>
      <c r="AI20" s="189">
        <v>69.900000000000006</v>
      </c>
      <c r="AJ20" s="189">
        <v>1118.8</v>
      </c>
      <c r="AK20" s="189">
        <v>1124.2</v>
      </c>
      <c r="AL20" s="189">
        <v>1124.2</v>
      </c>
      <c r="AM20" s="189">
        <v>1634.9</v>
      </c>
      <c r="AN20" s="189">
        <v>1634.6</v>
      </c>
      <c r="AO20" s="189">
        <v>1641.1999999999998</v>
      </c>
    </row>
    <row r="21" spans="1:42" ht="36.75" hidden="1" customHeight="1">
      <c r="A21" s="307"/>
      <c r="B21" s="449"/>
      <c r="C21" s="317"/>
      <c r="D21" s="317"/>
      <c r="E21" s="318"/>
      <c r="F21" s="317"/>
      <c r="G21" s="317"/>
      <c r="H21" s="555"/>
      <c r="I21" s="433"/>
      <c r="J21" s="19"/>
      <c r="K21" s="433"/>
      <c r="L21" s="433"/>
      <c r="M21" s="433"/>
      <c r="N21" s="318"/>
      <c r="O21" s="433"/>
      <c r="P21" s="433"/>
      <c r="Q21" s="433"/>
      <c r="R21" s="965"/>
      <c r="S21" s="433"/>
      <c r="T21" s="318"/>
      <c r="U21" s="189"/>
      <c r="V21" s="189"/>
      <c r="W21" s="187"/>
      <c r="X21" s="189"/>
      <c r="Y21" s="187"/>
      <c r="Z21" s="189"/>
      <c r="AA21" s="189"/>
      <c r="AB21" s="189"/>
      <c r="AC21" s="189"/>
      <c r="AD21" s="189"/>
      <c r="AE21" s="189"/>
      <c r="AF21" s="189"/>
      <c r="AG21" s="189"/>
      <c r="AH21" s="189"/>
      <c r="AI21" s="189"/>
      <c r="AJ21" s="189"/>
      <c r="AK21" s="189"/>
      <c r="AL21" s="189"/>
      <c r="AM21" s="189"/>
      <c r="AN21" s="189"/>
      <c r="AO21" s="189"/>
    </row>
    <row r="22" spans="1:42" ht="36" customHeight="1">
      <c r="A22" s="307">
        <v>4</v>
      </c>
      <c r="B22" s="449" t="s">
        <v>543</v>
      </c>
      <c r="C22" s="317" t="s">
        <v>56</v>
      </c>
      <c r="D22" s="317">
        <v>779.3</v>
      </c>
      <c r="E22" s="318">
        <v>829.3</v>
      </c>
      <c r="F22" s="317">
        <v>834.9</v>
      </c>
      <c r="G22" s="317">
        <v>836.03</v>
      </c>
      <c r="H22" s="555">
        <f>+I22+J22+K22+L22+M22</f>
        <v>406.63</v>
      </c>
      <c r="I22" s="433">
        <f>I42+I43+I57+I61</f>
        <v>0</v>
      </c>
      <c r="J22" s="433">
        <f>J42+J43+J57+J61</f>
        <v>280</v>
      </c>
      <c r="K22" s="433">
        <f t="shared" ref="K22:M22" si="7">K42+K43+K57+K61</f>
        <v>22.5</v>
      </c>
      <c r="L22" s="433">
        <f t="shared" si="7"/>
        <v>27</v>
      </c>
      <c r="M22" s="433">
        <f t="shared" si="7"/>
        <v>77.13</v>
      </c>
      <c r="N22" s="318">
        <f t="shared" si="5"/>
        <v>919.4</v>
      </c>
      <c r="O22" s="433">
        <f t="shared" ref="O22:S22" si="8">O42+O43+O57+O61</f>
        <v>28</v>
      </c>
      <c r="P22" s="433">
        <f t="shared" si="8"/>
        <v>71</v>
      </c>
      <c r="Q22" s="433">
        <f t="shared" si="8"/>
        <v>330.4</v>
      </c>
      <c r="R22" s="965">
        <f t="shared" si="8"/>
        <v>80</v>
      </c>
      <c r="S22" s="433">
        <f t="shared" si="8"/>
        <v>410</v>
      </c>
      <c r="T22" s="318"/>
      <c r="U22" s="189">
        <v>22.5</v>
      </c>
      <c r="V22" s="187">
        <v>22.5</v>
      </c>
      <c r="W22" s="187">
        <v>22.5</v>
      </c>
      <c r="X22" s="189">
        <v>28</v>
      </c>
      <c r="Y22" s="187">
        <v>28</v>
      </c>
      <c r="Z22" s="189">
        <v>28</v>
      </c>
      <c r="AA22" s="189">
        <v>71</v>
      </c>
      <c r="AB22" s="189">
        <v>71</v>
      </c>
      <c r="AC22" s="189">
        <v>71</v>
      </c>
      <c r="AD22" s="189">
        <v>76</v>
      </c>
      <c r="AE22" s="189">
        <v>76</v>
      </c>
      <c r="AF22" s="189">
        <v>77.13</v>
      </c>
      <c r="AG22" s="189">
        <v>27</v>
      </c>
      <c r="AH22" s="189">
        <v>27</v>
      </c>
      <c r="AI22" s="189">
        <v>27</v>
      </c>
      <c r="AJ22" s="189">
        <v>324.5</v>
      </c>
      <c r="AK22" s="189">
        <v>330.4</v>
      </c>
      <c r="AL22" s="189">
        <v>330.4</v>
      </c>
      <c r="AM22" s="189">
        <v>280.3</v>
      </c>
      <c r="AN22" s="189">
        <v>280</v>
      </c>
      <c r="AO22" s="189">
        <v>280</v>
      </c>
    </row>
    <row r="23" spans="1:42" s="168" customFormat="1" ht="33.75" hidden="1" customHeight="1">
      <c r="A23" s="440" t="s">
        <v>32</v>
      </c>
      <c r="B23" s="317" t="s">
        <v>58</v>
      </c>
      <c r="C23" s="317"/>
      <c r="D23" s="317"/>
      <c r="E23" s="317"/>
      <c r="F23" s="327">
        <v>8434.7000000000007</v>
      </c>
      <c r="G23" s="327">
        <f>F24/F23%</f>
        <v>100.66610549278572</v>
      </c>
      <c r="H23" s="559"/>
      <c r="I23" s="434"/>
      <c r="J23" s="433"/>
      <c r="K23" s="433"/>
      <c r="L23" s="433"/>
      <c r="M23" s="433"/>
      <c r="N23" s="327"/>
      <c r="O23" s="433"/>
      <c r="P23" s="433"/>
      <c r="Q23" s="433"/>
      <c r="R23" s="966"/>
      <c r="S23" s="434"/>
      <c r="T23" s="318"/>
      <c r="U23" s="183"/>
      <c r="V23" s="184"/>
      <c r="W23" s="184"/>
      <c r="X23" s="183"/>
      <c r="Y23" s="184"/>
      <c r="Z23" s="184"/>
      <c r="AA23" s="183"/>
      <c r="AB23" s="184"/>
      <c r="AC23" s="184"/>
      <c r="AD23" s="183"/>
      <c r="AE23" s="184"/>
      <c r="AF23" s="184"/>
      <c r="AG23" s="183"/>
      <c r="AH23" s="184"/>
      <c r="AI23" s="184"/>
      <c r="AJ23" s="183"/>
      <c r="AK23" s="184"/>
      <c r="AL23" s="184"/>
      <c r="AM23" s="188"/>
      <c r="AN23" s="184"/>
      <c r="AO23" s="185"/>
    </row>
    <row r="24" spans="1:42" ht="39" hidden="1" customHeight="1">
      <c r="A24" s="307">
        <v>6</v>
      </c>
      <c r="B24" s="305" t="s">
        <v>553</v>
      </c>
      <c r="C24" s="317" t="s">
        <v>59</v>
      </c>
      <c r="D24" s="317">
        <v>8007.0575999999992</v>
      </c>
      <c r="E24" s="318">
        <v>8416.1187099999988</v>
      </c>
      <c r="F24" s="318">
        <v>8490.8839999999982</v>
      </c>
      <c r="G24" s="318">
        <v>8382.7315999999992</v>
      </c>
      <c r="H24" s="555">
        <f>+I24+J24+K24+L24+M24</f>
        <v>6771.1266000000005</v>
      </c>
      <c r="I24" s="432">
        <v>1882.9</v>
      </c>
      <c r="J24" s="433">
        <f>+AO24</f>
        <v>4062.989</v>
      </c>
      <c r="K24" s="433">
        <f>+W24</f>
        <v>215.2</v>
      </c>
      <c r="L24" s="433">
        <f>+AI24</f>
        <v>104.79999999999998</v>
      </c>
      <c r="M24" s="433">
        <f>+AF24</f>
        <v>505.23760000000004</v>
      </c>
      <c r="N24" s="318">
        <f>O24+P24+Q24+R24+S24</f>
        <v>10123.505000000001</v>
      </c>
      <c r="O24" s="433">
        <f>+Z24</f>
        <v>144.19999999999999</v>
      </c>
      <c r="P24" s="433">
        <f>+AC24</f>
        <v>581</v>
      </c>
      <c r="Q24" s="433">
        <f>+AL24</f>
        <v>2769.3050000000003</v>
      </c>
      <c r="R24" s="967">
        <v>2230</v>
      </c>
      <c r="S24" s="432">
        <v>4399</v>
      </c>
      <c r="T24" s="320"/>
      <c r="U24" s="189">
        <v>215.2</v>
      </c>
      <c r="V24" s="187">
        <v>215.2</v>
      </c>
      <c r="W24" s="187">
        <v>215.2</v>
      </c>
      <c r="X24" s="189">
        <v>144.19999999999999</v>
      </c>
      <c r="Y24" s="187">
        <v>144.19999999999999</v>
      </c>
      <c r="Z24" s="189">
        <v>144.19999999999999</v>
      </c>
      <c r="AA24" s="189">
        <v>581</v>
      </c>
      <c r="AB24" s="189">
        <v>581</v>
      </c>
      <c r="AC24" s="189">
        <v>581</v>
      </c>
      <c r="AD24" s="189">
        <v>522.70000000000005</v>
      </c>
      <c r="AE24" s="189">
        <v>522.56799999999998</v>
      </c>
      <c r="AF24" s="189">
        <v>505.23760000000004</v>
      </c>
      <c r="AG24" s="189">
        <v>104.79999999999998</v>
      </c>
      <c r="AH24" s="189">
        <v>104.79999999999998</v>
      </c>
      <c r="AI24" s="189">
        <v>104.79999999999998</v>
      </c>
      <c r="AJ24" s="189">
        <v>2699.6</v>
      </c>
      <c r="AK24" s="189">
        <v>2769.3050000000003</v>
      </c>
      <c r="AL24" s="189">
        <v>2769.3050000000003</v>
      </c>
      <c r="AM24" s="189">
        <v>4148.6000000000004</v>
      </c>
      <c r="AN24" s="189">
        <v>4153.8109999999997</v>
      </c>
      <c r="AO24" s="189">
        <v>4062.989</v>
      </c>
    </row>
    <row r="25" spans="1:42" ht="39" hidden="1" customHeight="1">
      <c r="A25" s="307">
        <v>7</v>
      </c>
      <c r="B25" s="305" t="s">
        <v>60</v>
      </c>
      <c r="C25" s="317" t="s">
        <v>59</v>
      </c>
      <c r="D25" s="317">
        <v>2704.0055999999995</v>
      </c>
      <c r="E25" s="320">
        <v>2690.1087099999995</v>
      </c>
      <c r="F25" s="318">
        <v>2739.4939999999997</v>
      </c>
      <c r="G25" s="318">
        <v>2735.7615999999998</v>
      </c>
      <c r="H25" s="555">
        <f t="shared" ref="H25:H27" si="9">+I25+J25+K25+L25+M25</f>
        <v>2355.6366000000003</v>
      </c>
      <c r="I25" s="432">
        <v>702.9</v>
      </c>
      <c r="J25" s="433">
        <f>+AO25</f>
        <v>1460.739</v>
      </c>
      <c r="K25" s="433">
        <f>+W25</f>
        <v>36.260000000000005</v>
      </c>
      <c r="L25" s="433">
        <f>+AI25</f>
        <v>19.600000000000001</v>
      </c>
      <c r="M25" s="433">
        <f>+AF25</f>
        <v>136.13759999999999</v>
      </c>
      <c r="N25" s="318">
        <f t="shared" ref="N25:N27" si="10">O25+P25+Q25+R25+S25</f>
        <v>5985.0249999999996</v>
      </c>
      <c r="O25" s="433">
        <f>+Z25</f>
        <v>0</v>
      </c>
      <c r="P25" s="433">
        <f>+AC25</f>
        <v>239.7</v>
      </c>
      <c r="Q25" s="433">
        <f>+AL25</f>
        <v>843.32500000000005</v>
      </c>
      <c r="R25" s="967">
        <v>1335</v>
      </c>
      <c r="S25" s="432">
        <v>3567</v>
      </c>
      <c r="T25" s="318"/>
      <c r="U25" s="189">
        <v>36.260000000000005</v>
      </c>
      <c r="V25" s="187">
        <v>36.260000000000005</v>
      </c>
      <c r="W25" s="187">
        <v>36.260000000000005</v>
      </c>
      <c r="X25" s="189">
        <v>0</v>
      </c>
      <c r="Y25" s="187">
        <v>0</v>
      </c>
      <c r="Z25" s="189">
        <v>0</v>
      </c>
      <c r="AA25" s="189">
        <v>239.7</v>
      </c>
      <c r="AB25" s="189">
        <v>239.7</v>
      </c>
      <c r="AC25" s="189">
        <v>239.7</v>
      </c>
      <c r="AD25" s="189">
        <v>153.55619999999999</v>
      </c>
      <c r="AE25" s="189">
        <v>153.46800000000002</v>
      </c>
      <c r="AF25" s="189">
        <v>136.13759999999999</v>
      </c>
      <c r="AG25" s="189">
        <v>19.600000000000001</v>
      </c>
      <c r="AH25" s="189">
        <v>19.600000000000001</v>
      </c>
      <c r="AI25" s="189">
        <v>19.600000000000001</v>
      </c>
      <c r="AJ25" s="189">
        <v>799</v>
      </c>
      <c r="AK25" s="189">
        <v>843.32500000000005</v>
      </c>
      <c r="AL25" s="189">
        <v>843.32500000000005</v>
      </c>
      <c r="AM25" s="189">
        <v>1441.9</v>
      </c>
      <c r="AN25" s="189">
        <v>1447.1409999999998</v>
      </c>
      <c r="AO25" s="189">
        <v>1460.739</v>
      </c>
    </row>
    <row r="26" spans="1:42" ht="39" hidden="1" customHeight="1">
      <c r="A26" s="440"/>
      <c r="B26" s="449" t="s">
        <v>61</v>
      </c>
      <c r="C26" s="317" t="s">
        <v>22</v>
      </c>
      <c r="D26" s="317">
        <v>2704.0055999999995</v>
      </c>
      <c r="E26" s="318">
        <v>31.963768605160272</v>
      </c>
      <c r="F26" s="318">
        <v>32.263943306727548</v>
      </c>
      <c r="G26" s="318">
        <v>32.635681667298044</v>
      </c>
      <c r="H26" s="555">
        <f t="shared" si="9"/>
        <v>0</v>
      </c>
      <c r="I26" s="432"/>
      <c r="J26" s="433"/>
      <c r="K26" s="433"/>
      <c r="L26" s="433"/>
      <c r="M26" s="433"/>
      <c r="N26" s="318">
        <f t="shared" si="10"/>
        <v>0</v>
      </c>
      <c r="O26" s="433"/>
      <c r="P26" s="433"/>
      <c r="Q26" s="433"/>
      <c r="R26" s="967"/>
      <c r="S26" s="432"/>
      <c r="T26" s="318"/>
      <c r="U26" s="181"/>
      <c r="V26" s="182"/>
      <c r="W26" s="182"/>
      <c r="X26" s="183"/>
      <c r="Y26" s="184"/>
      <c r="Z26" s="184"/>
      <c r="AA26" s="183"/>
      <c r="AB26" s="184"/>
      <c r="AC26" s="184"/>
      <c r="AD26" s="183"/>
      <c r="AE26" s="184"/>
      <c r="AF26" s="184"/>
      <c r="AG26" s="183"/>
      <c r="AH26" s="184"/>
      <c r="AI26" s="184"/>
      <c r="AJ26" s="183"/>
      <c r="AK26" s="184"/>
      <c r="AL26" s="184"/>
      <c r="AM26" s="188"/>
      <c r="AN26" s="184"/>
      <c r="AO26" s="185"/>
    </row>
    <row r="27" spans="1:42" s="168" customFormat="1" ht="30" customHeight="1">
      <c r="A27" s="307">
        <v>5</v>
      </c>
      <c r="B27" s="305" t="s">
        <v>62</v>
      </c>
      <c r="C27" s="317" t="s">
        <v>56</v>
      </c>
      <c r="D27" s="317">
        <v>2104.7800000000002</v>
      </c>
      <c r="E27" s="318">
        <v>2139.2670000000003</v>
      </c>
      <c r="F27" s="327">
        <v>2145.8200000000002</v>
      </c>
      <c r="G27" s="327">
        <v>2118.29</v>
      </c>
      <c r="H27" s="555">
        <f t="shared" si="9"/>
        <v>1654.9399999999998</v>
      </c>
      <c r="I27" s="433">
        <f>I29+I64+I53</f>
        <v>462</v>
      </c>
      <c r="J27" s="433">
        <f>J29+J64+J53</f>
        <v>928.8</v>
      </c>
      <c r="K27" s="433">
        <f t="shared" ref="K27:M27" si="11">K29+K64+K53</f>
        <v>56.3</v>
      </c>
      <c r="L27" s="433">
        <f t="shared" si="11"/>
        <v>48</v>
      </c>
      <c r="M27" s="433">
        <f t="shared" si="11"/>
        <v>159.84</v>
      </c>
      <c r="N27" s="318">
        <f t="shared" si="10"/>
        <v>2523</v>
      </c>
      <c r="O27" s="433">
        <f t="shared" ref="O27:S27" si="12">O29+O64+O53</f>
        <v>44.5</v>
      </c>
      <c r="P27" s="433">
        <f t="shared" si="12"/>
        <v>156</v>
      </c>
      <c r="Q27" s="433">
        <f t="shared" si="12"/>
        <v>790.50000000000011</v>
      </c>
      <c r="R27" s="965">
        <f t="shared" si="12"/>
        <v>501</v>
      </c>
      <c r="S27" s="433">
        <f t="shared" si="12"/>
        <v>1031</v>
      </c>
      <c r="T27" s="318"/>
      <c r="U27" s="453">
        <v>56.3</v>
      </c>
      <c r="V27" s="454">
        <v>56.3</v>
      </c>
      <c r="W27" s="187">
        <v>56.3</v>
      </c>
      <c r="X27" s="189">
        <v>44.5</v>
      </c>
      <c r="Y27" s="187">
        <v>44.5</v>
      </c>
      <c r="Z27" s="189">
        <v>44.5</v>
      </c>
      <c r="AA27" s="189">
        <v>155.5</v>
      </c>
      <c r="AB27" s="189">
        <v>155.5</v>
      </c>
      <c r="AC27" s="189">
        <v>155.5</v>
      </c>
      <c r="AD27" s="189">
        <v>159.19999999999999</v>
      </c>
      <c r="AE27" s="189">
        <v>159.17000000000002</v>
      </c>
      <c r="AF27" s="189">
        <v>156.04000000000002</v>
      </c>
      <c r="AG27" s="189">
        <v>48</v>
      </c>
      <c r="AH27" s="189">
        <v>48</v>
      </c>
      <c r="AI27" s="189">
        <v>48</v>
      </c>
      <c r="AJ27" s="189">
        <v>728.5</v>
      </c>
      <c r="AK27" s="189">
        <v>733.90000000000009</v>
      </c>
      <c r="AL27" s="189">
        <v>733.90000000000009</v>
      </c>
      <c r="AM27" s="189">
        <v>947.8</v>
      </c>
      <c r="AN27" s="189">
        <v>948.45</v>
      </c>
      <c r="AO27" s="189">
        <v>928.05</v>
      </c>
    </row>
    <row r="28" spans="1:42" s="321" customFormat="1" ht="30" customHeight="1">
      <c r="A28" s="307">
        <v>6</v>
      </c>
      <c r="B28" s="305" t="s">
        <v>554</v>
      </c>
      <c r="C28" s="317"/>
      <c r="D28" s="455"/>
      <c r="E28" s="317"/>
      <c r="F28" s="327"/>
      <c r="G28" s="327"/>
      <c r="H28" s="560"/>
      <c r="I28" s="434"/>
      <c r="J28" s="433"/>
      <c r="K28" s="433"/>
      <c r="L28" s="433"/>
      <c r="M28" s="433"/>
      <c r="N28" s="327"/>
      <c r="O28" s="433"/>
      <c r="P28" s="433"/>
      <c r="Q28" s="433"/>
      <c r="R28" s="966"/>
      <c r="S28" s="434"/>
      <c r="T28" s="318"/>
      <c r="U28" s="456"/>
      <c r="V28" s="457"/>
      <c r="W28" s="457"/>
      <c r="X28" s="458"/>
      <c r="Y28" s="459"/>
      <c r="Z28" s="459"/>
      <c r="AA28" s="458"/>
      <c r="AB28" s="459"/>
      <c r="AC28" s="459"/>
      <c r="AD28" s="458"/>
      <c r="AE28" s="459"/>
      <c r="AF28" s="459"/>
      <c r="AG28" s="458"/>
      <c r="AH28" s="459"/>
      <c r="AI28" s="459"/>
      <c r="AJ28" s="458"/>
      <c r="AK28" s="459"/>
      <c r="AL28" s="459"/>
      <c r="AM28" s="460"/>
      <c r="AN28" s="459"/>
      <c r="AO28" s="461"/>
    </row>
    <row r="29" spans="1:42" s="321" customFormat="1" ht="30" customHeight="1">
      <c r="A29" s="462" t="s">
        <v>89</v>
      </c>
      <c r="B29" s="305" t="s">
        <v>64</v>
      </c>
      <c r="C29" s="317" t="s">
        <v>56</v>
      </c>
      <c r="D29" s="317">
        <v>1693.93</v>
      </c>
      <c r="E29" s="318">
        <v>1731.4170000000001</v>
      </c>
      <c r="F29" s="318">
        <v>1745.1</v>
      </c>
      <c r="G29" s="318">
        <v>1715.36</v>
      </c>
      <c r="H29" s="555">
        <f>+H31+H40</f>
        <v>1481.1599999999999</v>
      </c>
      <c r="I29" s="432">
        <f t="shared" ref="I29:S29" si="13">+I31+I40</f>
        <v>462</v>
      </c>
      <c r="J29" s="432">
        <f t="shared" si="13"/>
        <v>856.8</v>
      </c>
      <c r="K29" s="432">
        <f t="shared" si="13"/>
        <v>44.3</v>
      </c>
      <c r="L29" s="432">
        <f t="shared" si="13"/>
        <v>21</v>
      </c>
      <c r="M29" s="432">
        <f t="shared" si="13"/>
        <v>97.06</v>
      </c>
      <c r="N29" s="318">
        <f t="shared" si="13"/>
        <v>2203.1999999999998</v>
      </c>
      <c r="O29" s="432">
        <f t="shared" si="13"/>
        <v>28</v>
      </c>
      <c r="P29" s="432">
        <f t="shared" si="13"/>
        <v>120</v>
      </c>
      <c r="Q29" s="432">
        <f t="shared" si="13"/>
        <v>548.20000000000005</v>
      </c>
      <c r="R29" s="967">
        <f t="shared" si="13"/>
        <v>481</v>
      </c>
      <c r="S29" s="432">
        <f t="shared" si="13"/>
        <v>1026</v>
      </c>
      <c r="T29" s="318"/>
      <c r="U29" s="463">
        <v>44.3</v>
      </c>
      <c r="V29" s="464">
        <v>44.3</v>
      </c>
      <c r="W29" s="465">
        <v>44.3</v>
      </c>
      <c r="X29" s="466">
        <v>28</v>
      </c>
      <c r="Y29" s="465">
        <v>28</v>
      </c>
      <c r="Z29" s="466">
        <v>28</v>
      </c>
      <c r="AA29" s="466">
        <v>120</v>
      </c>
      <c r="AB29" s="466">
        <v>120</v>
      </c>
      <c r="AC29" s="466">
        <v>120</v>
      </c>
      <c r="AD29" s="466">
        <v>106.4</v>
      </c>
      <c r="AE29" s="466">
        <v>106.4</v>
      </c>
      <c r="AF29" s="466">
        <v>97.06</v>
      </c>
      <c r="AG29" s="466">
        <v>21</v>
      </c>
      <c r="AH29" s="466">
        <v>21</v>
      </c>
      <c r="AI29" s="466">
        <v>21</v>
      </c>
      <c r="AJ29" s="466">
        <v>535.5</v>
      </c>
      <c r="AK29" s="466">
        <v>548.20000000000005</v>
      </c>
      <c r="AL29" s="466">
        <v>548.20000000000005</v>
      </c>
      <c r="AM29" s="466">
        <v>876.2</v>
      </c>
      <c r="AN29" s="466">
        <v>877.2</v>
      </c>
      <c r="AO29" s="466">
        <v>856.8</v>
      </c>
    </row>
    <row r="30" spans="1:42" s="321" customFormat="1" ht="33" customHeight="1">
      <c r="A30" s="462" t="s">
        <v>89</v>
      </c>
      <c r="B30" s="305" t="s">
        <v>65</v>
      </c>
      <c r="C30" s="317" t="s">
        <v>59</v>
      </c>
      <c r="D30" s="317">
        <v>8007.0575999999992</v>
      </c>
      <c r="E30" s="318">
        <v>8416.1187099999988</v>
      </c>
      <c r="F30" s="318">
        <v>8490.8839999999982</v>
      </c>
      <c r="G30" s="318">
        <v>8382.7315999999992</v>
      </c>
      <c r="H30" s="555">
        <f t="shared" ref="H30:H93" si="14">+I30+J30+K30+L30+M30</f>
        <v>6764.8266000000003</v>
      </c>
      <c r="I30" s="432">
        <f>+I33+I48</f>
        <v>1876.6</v>
      </c>
      <c r="J30" s="433">
        <f>+AO30</f>
        <v>4062.989</v>
      </c>
      <c r="K30" s="433">
        <f t="shared" ref="K30:K51" si="15">+W30</f>
        <v>215.2</v>
      </c>
      <c r="L30" s="433">
        <f t="shared" ref="L30:L51" si="16">+AI30</f>
        <v>104.79999999999998</v>
      </c>
      <c r="M30" s="433">
        <f t="shared" ref="M30:M51" si="17">+AF30</f>
        <v>505.23760000000004</v>
      </c>
      <c r="N30" s="318">
        <f t="shared" ref="N30:N33" si="18">O30+P30+Q30+R30+S30</f>
        <v>10125.505000000001</v>
      </c>
      <c r="O30" s="433">
        <f t="shared" ref="O30:O50" si="19">+Z30</f>
        <v>144.19999999999999</v>
      </c>
      <c r="P30" s="433">
        <f t="shared" ref="P30:P51" si="20">+AC30</f>
        <v>581</v>
      </c>
      <c r="Q30" s="433">
        <f t="shared" ref="Q30:Q51" si="21">+AL30</f>
        <v>2769.3050000000003</v>
      </c>
      <c r="R30" s="966">
        <f>+R33+R48</f>
        <v>2231</v>
      </c>
      <c r="S30" s="434">
        <f>+S33+S48</f>
        <v>4400</v>
      </c>
      <c r="T30" s="318"/>
      <c r="U30" s="463">
        <v>215.2</v>
      </c>
      <c r="V30" s="464">
        <v>215.2</v>
      </c>
      <c r="W30" s="465">
        <v>215.2</v>
      </c>
      <c r="X30" s="466">
        <v>144.19999999999999</v>
      </c>
      <c r="Y30" s="465">
        <v>144.19999999999999</v>
      </c>
      <c r="Z30" s="466">
        <v>144.19999999999999</v>
      </c>
      <c r="AA30" s="466">
        <v>581</v>
      </c>
      <c r="AB30" s="466">
        <v>581</v>
      </c>
      <c r="AC30" s="466">
        <v>581</v>
      </c>
      <c r="AD30" s="466">
        <v>522.70000000000005</v>
      </c>
      <c r="AE30" s="466">
        <v>522.56799999999998</v>
      </c>
      <c r="AF30" s="466">
        <v>505.23760000000004</v>
      </c>
      <c r="AG30" s="466">
        <v>104.79999999999998</v>
      </c>
      <c r="AH30" s="466">
        <v>104.79999999999998</v>
      </c>
      <c r="AI30" s="466">
        <v>104.79999999999998</v>
      </c>
      <c r="AJ30" s="466">
        <v>2699.6</v>
      </c>
      <c r="AK30" s="466">
        <v>2769.3050000000003</v>
      </c>
      <c r="AL30" s="466">
        <v>2769.3050000000003</v>
      </c>
      <c r="AM30" s="466">
        <v>4148.6000000000004</v>
      </c>
      <c r="AN30" s="466">
        <v>4153.8109999999997</v>
      </c>
      <c r="AO30" s="466">
        <v>4062.989</v>
      </c>
    </row>
    <row r="31" spans="1:42" s="321" customFormat="1" ht="30" customHeight="1">
      <c r="A31" s="462" t="s">
        <v>89</v>
      </c>
      <c r="B31" s="305" t="s">
        <v>67</v>
      </c>
      <c r="C31" s="317" t="s">
        <v>56</v>
      </c>
      <c r="D31" s="317">
        <v>510.53</v>
      </c>
      <c r="E31" s="320">
        <v>508.017</v>
      </c>
      <c r="F31" s="318">
        <v>517</v>
      </c>
      <c r="G31" s="318">
        <v>516.28</v>
      </c>
      <c r="H31" s="561">
        <f t="shared" si="14"/>
        <v>478.78</v>
      </c>
      <c r="I31" s="432">
        <v>162</v>
      </c>
      <c r="J31" s="433">
        <f t="shared" ref="J31:J51" si="22">+AO31</f>
        <v>279.3</v>
      </c>
      <c r="K31" s="433">
        <f t="shared" si="15"/>
        <v>7.4</v>
      </c>
      <c r="L31" s="433">
        <f t="shared" si="16"/>
        <v>4</v>
      </c>
      <c r="M31" s="433">
        <f t="shared" si="17"/>
        <v>26.08</v>
      </c>
      <c r="N31" s="318">
        <f t="shared" si="18"/>
        <v>529.5</v>
      </c>
      <c r="O31" s="433"/>
      <c r="P31" s="433">
        <f t="shared" si="20"/>
        <v>47</v>
      </c>
      <c r="Q31" s="433">
        <f t="shared" si="21"/>
        <v>152.5</v>
      </c>
      <c r="R31" s="967">
        <v>171</v>
      </c>
      <c r="S31" s="432">
        <v>159</v>
      </c>
      <c r="T31" s="467"/>
      <c r="U31" s="441">
        <v>7.4</v>
      </c>
      <c r="V31" s="442">
        <v>7.4</v>
      </c>
      <c r="W31" s="443">
        <v>7.4</v>
      </c>
      <c r="X31" s="446">
        <v>0</v>
      </c>
      <c r="Y31" s="443">
        <v>0</v>
      </c>
      <c r="Z31" s="444">
        <v>0</v>
      </c>
      <c r="AA31" s="446">
        <v>47</v>
      </c>
      <c r="AB31" s="444">
        <v>47</v>
      </c>
      <c r="AC31" s="444">
        <v>47</v>
      </c>
      <c r="AD31" s="446">
        <v>29.4</v>
      </c>
      <c r="AE31" s="446">
        <v>29.4</v>
      </c>
      <c r="AF31" s="445">
        <v>26.08</v>
      </c>
      <c r="AG31" s="446">
        <v>4</v>
      </c>
      <c r="AH31" s="444">
        <v>4</v>
      </c>
      <c r="AI31" s="446">
        <v>4</v>
      </c>
      <c r="AJ31" s="446">
        <v>144.5</v>
      </c>
      <c r="AK31" s="444">
        <v>152.5</v>
      </c>
      <c r="AL31" s="446">
        <v>152.5</v>
      </c>
      <c r="AM31" s="446">
        <v>275.7</v>
      </c>
      <c r="AN31" s="446">
        <v>276.7</v>
      </c>
      <c r="AO31" s="446">
        <v>279.3</v>
      </c>
    </row>
    <row r="32" spans="1:42" ht="27.75" customHeight="1">
      <c r="A32" s="178"/>
      <c r="B32" s="179" t="s">
        <v>68</v>
      </c>
      <c r="C32" s="180" t="s">
        <v>69</v>
      </c>
      <c r="D32" s="180">
        <v>52.964675925019087</v>
      </c>
      <c r="E32" s="40">
        <v>52.953123812785783</v>
      </c>
      <c r="F32" s="44">
        <v>52.988278529980654</v>
      </c>
      <c r="G32" s="44">
        <v>52.989881459673043</v>
      </c>
      <c r="H32" s="555">
        <f t="shared" si="14"/>
        <v>245.5</v>
      </c>
      <c r="I32" s="432">
        <v>43</v>
      </c>
      <c r="J32" s="433">
        <f t="shared" si="22"/>
        <v>52.3</v>
      </c>
      <c r="K32" s="433">
        <f t="shared" si="15"/>
        <v>49</v>
      </c>
      <c r="L32" s="433">
        <f t="shared" si="16"/>
        <v>49</v>
      </c>
      <c r="M32" s="433">
        <f t="shared" si="17"/>
        <v>52.2</v>
      </c>
      <c r="N32" s="318">
        <f t="shared" si="18"/>
        <v>211.3</v>
      </c>
      <c r="O32" s="433"/>
      <c r="P32" s="433">
        <f t="shared" si="20"/>
        <v>51</v>
      </c>
      <c r="Q32" s="433">
        <f t="shared" si="21"/>
        <v>55.3</v>
      </c>
      <c r="R32" s="967">
        <v>52.5</v>
      </c>
      <c r="S32" s="432">
        <v>52.5</v>
      </c>
      <c r="T32" s="44"/>
      <c r="U32" s="192">
        <v>49</v>
      </c>
      <c r="V32" s="193">
        <v>49</v>
      </c>
      <c r="W32" s="205">
        <v>49</v>
      </c>
      <c r="X32" s="206">
        <v>0</v>
      </c>
      <c r="Y32" s="205">
        <v>0</v>
      </c>
      <c r="Z32" s="204">
        <v>0</v>
      </c>
      <c r="AA32" s="206">
        <v>51</v>
      </c>
      <c r="AB32" s="204">
        <v>51</v>
      </c>
      <c r="AC32" s="204">
        <v>51</v>
      </c>
      <c r="AD32" s="206">
        <v>52.2</v>
      </c>
      <c r="AE32" s="204">
        <v>52.2</v>
      </c>
      <c r="AF32" s="206">
        <v>52.2</v>
      </c>
      <c r="AG32" s="206">
        <v>49</v>
      </c>
      <c r="AH32" s="204">
        <v>49</v>
      </c>
      <c r="AI32" s="206">
        <v>49</v>
      </c>
      <c r="AJ32" s="206">
        <v>55.3</v>
      </c>
      <c r="AK32" s="204">
        <v>55.3</v>
      </c>
      <c r="AL32" s="206">
        <v>55.3</v>
      </c>
      <c r="AM32" s="206">
        <v>52.3</v>
      </c>
      <c r="AN32" s="204">
        <v>52.3</v>
      </c>
      <c r="AO32" s="206">
        <v>52.3</v>
      </c>
    </row>
    <row r="33" spans="1:41" ht="36.75" customHeight="1">
      <c r="A33" s="178"/>
      <c r="B33" s="179" t="s">
        <v>70</v>
      </c>
      <c r="C33" s="180" t="s">
        <v>59</v>
      </c>
      <c r="D33" s="180">
        <v>2704.0055999999995</v>
      </c>
      <c r="E33" s="40">
        <v>2690.1087099999995</v>
      </c>
      <c r="F33" s="44">
        <v>2739.4939999999997</v>
      </c>
      <c r="G33" s="44">
        <v>2735.7615999999998</v>
      </c>
      <c r="H33" s="555">
        <f t="shared" si="14"/>
        <v>2349.3366000000001</v>
      </c>
      <c r="I33" s="434">
        <v>696.6</v>
      </c>
      <c r="J33" s="433">
        <f t="shared" si="22"/>
        <v>1460.739</v>
      </c>
      <c r="K33" s="433">
        <f t="shared" si="15"/>
        <v>36.260000000000005</v>
      </c>
      <c r="L33" s="433">
        <f t="shared" si="16"/>
        <v>19.600000000000001</v>
      </c>
      <c r="M33" s="433">
        <f t="shared" si="17"/>
        <v>136.13759999999999</v>
      </c>
      <c r="N33" s="318">
        <f t="shared" si="18"/>
        <v>2812.0250000000001</v>
      </c>
      <c r="O33" s="433"/>
      <c r="P33" s="433">
        <f t="shared" si="20"/>
        <v>239.7</v>
      </c>
      <c r="Q33" s="433">
        <f t="shared" si="21"/>
        <v>843.32500000000005</v>
      </c>
      <c r="R33" s="967">
        <v>896</v>
      </c>
      <c r="S33" s="432">
        <v>833</v>
      </c>
      <c r="T33" s="44"/>
      <c r="U33" s="192">
        <v>36.260000000000005</v>
      </c>
      <c r="V33" s="192">
        <v>36.260000000000005</v>
      </c>
      <c r="W33" s="204">
        <v>36.260000000000005</v>
      </c>
      <c r="X33" s="205"/>
      <c r="Y33" s="205"/>
      <c r="Z33" s="205"/>
      <c r="AA33" s="205">
        <v>239.7</v>
      </c>
      <c r="AB33" s="205">
        <v>239.7</v>
      </c>
      <c r="AC33" s="205">
        <v>239.7</v>
      </c>
      <c r="AD33" s="204">
        <v>153.55619999999999</v>
      </c>
      <c r="AE33" s="204">
        <v>153.46800000000002</v>
      </c>
      <c r="AF33" s="204">
        <v>136.13759999999999</v>
      </c>
      <c r="AG33" s="204">
        <v>19.600000000000001</v>
      </c>
      <c r="AH33" s="204">
        <v>19.600000000000001</v>
      </c>
      <c r="AI33" s="204">
        <v>19.600000000000001</v>
      </c>
      <c r="AJ33" s="290">
        <v>799.08499999999992</v>
      </c>
      <c r="AK33" s="290">
        <v>843.32500000000005</v>
      </c>
      <c r="AL33" s="290">
        <v>843.32500000000005</v>
      </c>
      <c r="AM33" s="204">
        <v>1441.9109999999998</v>
      </c>
      <c r="AN33" s="204">
        <v>1447.1409999999998</v>
      </c>
      <c r="AO33" s="204">
        <v>1460.739</v>
      </c>
    </row>
    <row r="34" spans="1:41" s="171" customFormat="1" ht="30" hidden="1" customHeight="1">
      <c r="A34" s="174" t="s">
        <v>66</v>
      </c>
      <c r="B34" s="190" t="s">
        <v>71</v>
      </c>
      <c r="C34" s="175" t="s">
        <v>56</v>
      </c>
      <c r="D34" s="175">
        <v>2704.0055999999995</v>
      </c>
      <c r="E34" s="49"/>
      <c r="F34" s="112"/>
      <c r="G34" s="112"/>
      <c r="H34" s="555">
        <f t="shared" si="14"/>
        <v>0</v>
      </c>
      <c r="I34" s="434"/>
      <c r="J34" s="433">
        <f t="shared" si="22"/>
        <v>0</v>
      </c>
      <c r="K34" s="433">
        <f t="shared" si="15"/>
        <v>0</v>
      </c>
      <c r="L34" s="433">
        <f t="shared" si="16"/>
        <v>0</v>
      </c>
      <c r="M34" s="433">
        <f t="shared" si="17"/>
        <v>0</v>
      </c>
      <c r="N34" s="327"/>
      <c r="O34" s="433"/>
      <c r="P34" s="433">
        <f t="shared" si="20"/>
        <v>0</v>
      </c>
      <c r="Q34" s="433">
        <f t="shared" si="21"/>
        <v>0</v>
      </c>
      <c r="R34" s="966"/>
      <c r="S34" s="434"/>
      <c r="T34" s="44"/>
      <c r="U34" s="115"/>
      <c r="V34" s="195"/>
      <c r="W34" s="195"/>
      <c r="X34" s="115"/>
      <c r="Y34" s="195"/>
      <c r="Z34" s="195"/>
      <c r="AA34" s="115"/>
      <c r="AB34" s="195"/>
      <c r="AC34" s="195"/>
      <c r="AD34" s="115"/>
      <c r="AE34" s="195"/>
      <c r="AF34" s="195"/>
      <c r="AG34" s="115"/>
      <c r="AH34" s="195"/>
      <c r="AI34" s="195"/>
      <c r="AJ34" s="113"/>
      <c r="AK34" s="196"/>
      <c r="AL34" s="196"/>
      <c r="AM34" s="115"/>
      <c r="AN34" s="196"/>
      <c r="AO34" s="195"/>
    </row>
    <row r="35" spans="1:41" ht="30" hidden="1" customHeight="1">
      <c r="A35" s="178"/>
      <c r="B35" s="179" t="s">
        <v>68</v>
      </c>
      <c r="C35" s="180" t="s">
        <v>69</v>
      </c>
      <c r="D35" s="180"/>
      <c r="E35" s="40"/>
      <c r="F35" s="112"/>
      <c r="G35" s="112"/>
      <c r="H35" s="555">
        <f t="shared" si="14"/>
        <v>0</v>
      </c>
      <c r="I35" s="434"/>
      <c r="J35" s="433">
        <f t="shared" si="22"/>
        <v>0</v>
      </c>
      <c r="K35" s="433">
        <f t="shared" si="15"/>
        <v>0</v>
      </c>
      <c r="L35" s="433">
        <f t="shared" si="16"/>
        <v>0</v>
      </c>
      <c r="M35" s="433">
        <f t="shared" si="17"/>
        <v>0</v>
      </c>
      <c r="N35" s="327"/>
      <c r="O35" s="433"/>
      <c r="P35" s="433">
        <f t="shared" si="20"/>
        <v>0</v>
      </c>
      <c r="Q35" s="433">
        <f t="shared" si="21"/>
        <v>0</v>
      </c>
      <c r="R35" s="966"/>
      <c r="S35" s="434"/>
      <c r="T35" s="44"/>
      <c r="U35" s="115"/>
      <c r="V35" s="195"/>
      <c r="W35" s="195"/>
      <c r="X35" s="115"/>
      <c r="Y35" s="195"/>
      <c r="Z35" s="195"/>
      <c r="AA35" s="115"/>
      <c r="AB35" s="195"/>
      <c r="AC35" s="195"/>
      <c r="AD35" s="115"/>
      <c r="AE35" s="195"/>
      <c r="AF35" s="195"/>
      <c r="AG35" s="115"/>
      <c r="AH35" s="195"/>
      <c r="AI35" s="195"/>
      <c r="AJ35" s="113"/>
      <c r="AK35" s="196"/>
      <c r="AL35" s="196"/>
      <c r="AM35" s="115"/>
      <c r="AN35" s="196"/>
      <c r="AO35" s="195"/>
    </row>
    <row r="36" spans="1:41" ht="30" hidden="1" customHeight="1">
      <c r="A36" s="178"/>
      <c r="B36" s="179" t="s">
        <v>70</v>
      </c>
      <c r="C36" s="180" t="s">
        <v>59</v>
      </c>
      <c r="D36" s="180"/>
      <c r="E36" s="40"/>
      <c r="F36" s="112"/>
      <c r="G36" s="112"/>
      <c r="H36" s="555">
        <f t="shared" si="14"/>
        <v>0</v>
      </c>
      <c r="I36" s="434"/>
      <c r="J36" s="433">
        <f t="shared" si="22"/>
        <v>0</v>
      </c>
      <c r="K36" s="433">
        <f t="shared" si="15"/>
        <v>0</v>
      </c>
      <c r="L36" s="433">
        <f t="shared" si="16"/>
        <v>0</v>
      </c>
      <c r="M36" s="433">
        <f t="shared" si="17"/>
        <v>0</v>
      </c>
      <c r="N36" s="327"/>
      <c r="O36" s="433"/>
      <c r="P36" s="433">
        <f t="shared" si="20"/>
        <v>0</v>
      </c>
      <c r="Q36" s="433">
        <f t="shared" si="21"/>
        <v>0</v>
      </c>
      <c r="R36" s="966"/>
      <c r="S36" s="434"/>
      <c r="T36" s="44"/>
      <c r="U36" s="115"/>
      <c r="V36" s="195"/>
      <c r="W36" s="195"/>
      <c r="X36" s="115"/>
      <c r="Y36" s="195"/>
      <c r="Z36" s="195"/>
      <c r="AA36" s="115"/>
      <c r="AB36" s="195"/>
      <c r="AC36" s="195"/>
      <c r="AD36" s="115"/>
      <c r="AE36" s="195"/>
      <c r="AF36" s="195"/>
      <c r="AG36" s="115"/>
      <c r="AH36" s="195"/>
      <c r="AI36" s="195"/>
      <c r="AJ36" s="113"/>
      <c r="AK36" s="196"/>
      <c r="AL36" s="196"/>
      <c r="AM36" s="115"/>
      <c r="AN36" s="196"/>
      <c r="AO36" s="195"/>
    </row>
    <row r="37" spans="1:41" s="168" customFormat="1" ht="38.25" customHeight="1">
      <c r="A37" s="178"/>
      <c r="B37" s="186" t="s">
        <v>72</v>
      </c>
      <c r="C37" s="180" t="s">
        <v>56</v>
      </c>
      <c r="D37" s="180">
        <v>329.23</v>
      </c>
      <c r="E37" s="44">
        <v>329.23</v>
      </c>
      <c r="F37" s="112">
        <v>334.23</v>
      </c>
      <c r="G37" s="112">
        <v>334.23</v>
      </c>
      <c r="H37" s="555">
        <f t="shared" si="14"/>
        <v>164.23</v>
      </c>
      <c r="I37" s="434"/>
      <c r="J37" s="433">
        <f t="shared" si="22"/>
        <v>142</v>
      </c>
      <c r="K37" s="433"/>
      <c r="L37" s="433"/>
      <c r="M37" s="433">
        <f t="shared" si="17"/>
        <v>22.23</v>
      </c>
      <c r="N37" s="318">
        <f t="shared" ref="N37:N51" si="23">O37+P37+Q37+R37+S37</f>
        <v>170</v>
      </c>
      <c r="O37" s="433"/>
      <c r="P37" s="433">
        <f t="shared" si="20"/>
        <v>30</v>
      </c>
      <c r="Q37" s="433">
        <f t="shared" si="21"/>
        <v>140</v>
      </c>
      <c r="R37" s="966"/>
      <c r="S37" s="434"/>
      <c r="T37" s="44"/>
      <c r="U37" s="115"/>
      <c r="V37" s="195"/>
      <c r="W37" s="195"/>
      <c r="X37" s="115"/>
      <c r="Y37" s="195"/>
      <c r="Z37" s="195"/>
      <c r="AA37" s="204">
        <v>30</v>
      </c>
      <c r="AB37" s="204">
        <v>30</v>
      </c>
      <c r="AC37" s="204">
        <v>30</v>
      </c>
      <c r="AD37" s="290">
        <v>22.23</v>
      </c>
      <c r="AE37" s="290">
        <v>22.23</v>
      </c>
      <c r="AF37" s="290">
        <v>22.23</v>
      </c>
      <c r="AG37" s="204"/>
      <c r="AH37" s="204">
        <v>0</v>
      </c>
      <c r="AI37" s="204">
        <v>0</v>
      </c>
      <c r="AJ37" s="204">
        <v>135</v>
      </c>
      <c r="AK37" s="204">
        <v>140</v>
      </c>
      <c r="AL37" s="204">
        <v>140</v>
      </c>
      <c r="AM37" s="204">
        <v>142</v>
      </c>
      <c r="AN37" s="204">
        <v>142</v>
      </c>
      <c r="AO37" s="204">
        <v>142</v>
      </c>
    </row>
    <row r="38" spans="1:41" ht="30" customHeight="1">
      <c r="A38" s="178"/>
      <c r="B38" s="179" t="s">
        <v>68</v>
      </c>
      <c r="C38" s="180" t="s">
        <v>69</v>
      </c>
      <c r="D38" s="180">
        <v>51.157473498769846</v>
      </c>
      <c r="E38" s="197">
        <v>52.733593536433496</v>
      </c>
      <c r="F38" s="198">
        <v>52.751042695150048</v>
      </c>
      <c r="G38" s="198">
        <v>52.751042695150048</v>
      </c>
      <c r="H38" s="555">
        <f t="shared" si="14"/>
        <v>106.7</v>
      </c>
      <c r="I38" s="435"/>
      <c r="J38" s="433">
        <f t="shared" si="22"/>
        <v>52</v>
      </c>
      <c r="K38" s="433"/>
      <c r="L38" s="433"/>
      <c r="M38" s="433">
        <f t="shared" si="17"/>
        <v>54.7</v>
      </c>
      <c r="N38" s="318">
        <f t="shared" si="23"/>
        <v>103.4</v>
      </c>
      <c r="O38" s="433"/>
      <c r="P38" s="433">
        <f t="shared" si="20"/>
        <v>49.5</v>
      </c>
      <c r="Q38" s="433">
        <f t="shared" si="21"/>
        <v>53.9</v>
      </c>
      <c r="R38" s="968"/>
      <c r="S38" s="435"/>
      <c r="T38" s="44"/>
      <c r="U38" s="115"/>
      <c r="V38" s="195"/>
      <c r="W38" s="195"/>
      <c r="X38" s="115"/>
      <c r="Y38" s="195"/>
      <c r="Z38" s="195"/>
      <c r="AA38" s="204">
        <v>49.5</v>
      </c>
      <c r="AB38" s="204">
        <v>49.5</v>
      </c>
      <c r="AC38" s="204">
        <v>49.5</v>
      </c>
      <c r="AD38" s="204">
        <v>54.7</v>
      </c>
      <c r="AE38" s="204">
        <v>54.7</v>
      </c>
      <c r="AF38" s="204">
        <v>54.7</v>
      </c>
      <c r="AG38" s="204"/>
      <c r="AH38" s="204">
        <v>0</v>
      </c>
      <c r="AI38" s="204">
        <v>0</v>
      </c>
      <c r="AJ38" s="204">
        <v>53.9</v>
      </c>
      <c r="AK38" s="207">
        <v>53.9</v>
      </c>
      <c r="AL38" s="204">
        <v>53.9</v>
      </c>
      <c r="AM38" s="204">
        <v>52</v>
      </c>
      <c r="AN38" s="204">
        <v>52</v>
      </c>
      <c r="AO38" s="204">
        <v>52</v>
      </c>
    </row>
    <row r="39" spans="1:41" ht="30" customHeight="1">
      <c r="A39" s="178"/>
      <c r="B39" s="179" t="s">
        <v>70</v>
      </c>
      <c r="C39" s="180" t="s">
        <v>59</v>
      </c>
      <c r="D39" s="180">
        <v>1684.2574999999999</v>
      </c>
      <c r="E39" s="198">
        <v>1736.1480999999999</v>
      </c>
      <c r="F39" s="199">
        <v>1763.0981000000002</v>
      </c>
      <c r="G39" s="199">
        <v>1763.0981000000002</v>
      </c>
      <c r="H39" s="555">
        <f t="shared" si="14"/>
        <v>859.99810000000002</v>
      </c>
      <c r="I39" s="436"/>
      <c r="J39" s="433">
        <f t="shared" si="22"/>
        <v>738.4</v>
      </c>
      <c r="K39" s="433"/>
      <c r="L39" s="433"/>
      <c r="M39" s="433">
        <f t="shared" si="17"/>
        <v>121.5981</v>
      </c>
      <c r="N39" s="318">
        <f t="shared" si="23"/>
        <v>903.1</v>
      </c>
      <c r="O39" s="433"/>
      <c r="P39" s="433">
        <f t="shared" si="20"/>
        <v>148.5</v>
      </c>
      <c r="Q39" s="433">
        <f t="shared" si="21"/>
        <v>754.6</v>
      </c>
      <c r="R39" s="969"/>
      <c r="S39" s="436"/>
      <c r="T39" s="44"/>
      <c r="U39" s="115"/>
      <c r="V39" s="195"/>
      <c r="W39" s="195"/>
      <c r="X39" s="115"/>
      <c r="Y39" s="195"/>
      <c r="Z39" s="195"/>
      <c r="AA39" s="204">
        <v>148.5</v>
      </c>
      <c r="AB39" s="204">
        <v>148.5</v>
      </c>
      <c r="AC39" s="204">
        <v>148.5</v>
      </c>
      <c r="AD39" s="204">
        <v>121.5981</v>
      </c>
      <c r="AE39" s="204">
        <v>121.5981</v>
      </c>
      <c r="AF39" s="204">
        <v>121.5981</v>
      </c>
      <c r="AG39" s="204">
        <v>0</v>
      </c>
      <c r="AH39" s="204">
        <v>0</v>
      </c>
      <c r="AI39" s="204">
        <v>0</v>
      </c>
      <c r="AJ39" s="204">
        <v>727.65</v>
      </c>
      <c r="AK39" s="204">
        <v>754.6</v>
      </c>
      <c r="AL39" s="204">
        <v>754.6</v>
      </c>
      <c r="AM39" s="204">
        <v>738.4</v>
      </c>
      <c r="AN39" s="204">
        <v>738.4</v>
      </c>
      <c r="AO39" s="204">
        <v>738.4</v>
      </c>
    </row>
    <row r="40" spans="1:41" s="321" customFormat="1" ht="30" customHeight="1">
      <c r="A40" s="462" t="s">
        <v>89</v>
      </c>
      <c r="B40" s="305" t="s">
        <v>73</v>
      </c>
      <c r="C40" s="317" t="s">
        <v>56</v>
      </c>
      <c r="D40" s="317">
        <v>1183.4000000000001</v>
      </c>
      <c r="E40" s="318">
        <v>1223.4000000000001</v>
      </c>
      <c r="F40" s="318">
        <v>1228.0999999999999</v>
      </c>
      <c r="G40" s="318">
        <v>1199.08</v>
      </c>
      <c r="H40" s="555">
        <f t="shared" si="14"/>
        <v>1002.38</v>
      </c>
      <c r="I40" s="432">
        <f>I41</f>
        <v>300</v>
      </c>
      <c r="J40" s="433">
        <f>+J41+J42+J43</f>
        <v>577.5</v>
      </c>
      <c r="K40" s="433">
        <f t="shared" ref="K40:M40" si="24">+K41+K42+K43</f>
        <v>36.9</v>
      </c>
      <c r="L40" s="433">
        <f t="shared" si="24"/>
        <v>17</v>
      </c>
      <c r="M40" s="433">
        <f t="shared" si="24"/>
        <v>70.98</v>
      </c>
      <c r="N40" s="318">
        <f t="shared" si="23"/>
        <v>1673.7</v>
      </c>
      <c r="O40" s="433">
        <f t="shared" ref="O40:S40" si="25">+O41+O42+O43</f>
        <v>28</v>
      </c>
      <c r="P40" s="433">
        <f t="shared" si="25"/>
        <v>73</v>
      </c>
      <c r="Q40" s="433">
        <f t="shared" si="25"/>
        <v>395.7</v>
      </c>
      <c r="R40" s="965">
        <f t="shared" si="25"/>
        <v>310</v>
      </c>
      <c r="S40" s="433">
        <f t="shared" si="25"/>
        <v>867</v>
      </c>
      <c r="T40" s="318"/>
      <c r="U40" s="463">
        <v>36.9</v>
      </c>
      <c r="V40" s="464">
        <v>36.9</v>
      </c>
      <c r="W40" s="465">
        <v>36.9</v>
      </c>
      <c r="X40" s="466">
        <v>28</v>
      </c>
      <c r="Y40" s="465">
        <v>28</v>
      </c>
      <c r="Z40" s="466">
        <v>28</v>
      </c>
      <c r="AA40" s="466">
        <v>73</v>
      </c>
      <c r="AB40" s="466">
        <v>73</v>
      </c>
      <c r="AC40" s="466">
        <v>73</v>
      </c>
      <c r="AD40" s="466">
        <v>77</v>
      </c>
      <c r="AE40" s="466">
        <v>77</v>
      </c>
      <c r="AF40" s="466">
        <v>70.98</v>
      </c>
      <c r="AG40" s="466">
        <v>17</v>
      </c>
      <c r="AH40" s="466">
        <v>17</v>
      </c>
      <c r="AI40" s="468">
        <v>17</v>
      </c>
      <c r="AJ40" s="466">
        <v>391</v>
      </c>
      <c r="AK40" s="466">
        <v>395.7</v>
      </c>
      <c r="AL40" s="466">
        <v>395.7</v>
      </c>
      <c r="AM40" s="466">
        <v>600.5</v>
      </c>
      <c r="AN40" s="466">
        <v>600.5</v>
      </c>
      <c r="AO40" s="468">
        <v>577.5</v>
      </c>
    </row>
    <row r="41" spans="1:41" ht="30" customHeight="1">
      <c r="A41" s="178"/>
      <c r="B41" s="179" t="s">
        <v>74</v>
      </c>
      <c r="C41" s="180" t="s">
        <v>56</v>
      </c>
      <c r="D41" s="180">
        <v>646.9</v>
      </c>
      <c r="E41" s="44">
        <v>636.9</v>
      </c>
      <c r="F41" s="112">
        <v>641.6</v>
      </c>
      <c r="G41" s="112">
        <v>615.59</v>
      </c>
      <c r="H41" s="555">
        <f t="shared" si="14"/>
        <v>703.89</v>
      </c>
      <c r="I41" s="434">
        <v>300</v>
      </c>
      <c r="J41" s="433">
        <f t="shared" si="22"/>
        <v>337.5</v>
      </c>
      <c r="K41" s="433">
        <f t="shared" si="15"/>
        <v>24.4</v>
      </c>
      <c r="L41" s="433">
        <f t="shared" si="16"/>
        <v>8</v>
      </c>
      <c r="M41" s="433">
        <f t="shared" si="17"/>
        <v>33.99</v>
      </c>
      <c r="N41" s="318">
        <f t="shared" si="23"/>
        <v>898.7</v>
      </c>
      <c r="O41" s="433">
        <f t="shared" si="19"/>
        <v>14</v>
      </c>
      <c r="P41" s="433">
        <f t="shared" si="20"/>
        <v>30</v>
      </c>
      <c r="Q41" s="433">
        <f t="shared" si="21"/>
        <v>167.7</v>
      </c>
      <c r="R41" s="966">
        <v>230</v>
      </c>
      <c r="S41" s="434">
        <v>457</v>
      </c>
      <c r="T41" s="44"/>
      <c r="U41" s="194">
        <v>24.4</v>
      </c>
      <c r="V41" s="193">
        <v>24.4</v>
      </c>
      <c r="W41" s="205">
        <v>24.4</v>
      </c>
      <c r="X41" s="206">
        <v>14</v>
      </c>
      <c r="Y41" s="205">
        <v>14</v>
      </c>
      <c r="Z41" s="204">
        <v>14</v>
      </c>
      <c r="AA41" s="204">
        <v>30</v>
      </c>
      <c r="AB41" s="291">
        <v>30</v>
      </c>
      <c r="AC41" s="291">
        <v>30</v>
      </c>
      <c r="AD41" s="204">
        <v>37</v>
      </c>
      <c r="AE41" s="204">
        <v>37</v>
      </c>
      <c r="AF41" s="292">
        <v>33.99</v>
      </c>
      <c r="AG41" s="204">
        <v>8</v>
      </c>
      <c r="AH41" s="204">
        <v>8</v>
      </c>
      <c r="AI41" s="206">
        <v>8</v>
      </c>
      <c r="AJ41" s="291">
        <v>163</v>
      </c>
      <c r="AK41" s="204">
        <v>167.7</v>
      </c>
      <c r="AL41" s="206">
        <v>167.7</v>
      </c>
      <c r="AM41" s="204">
        <v>360.5</v>
      </c>
      <c r="AN41" s="204">
        <v>360.5</v>
      </c>
      <c r="AO41" s="206">
        <v>337.5</v>
      </c>
    </row>
    <row r="42" spans="1:41" ht="30" customHeight="1">
      <c r="A42" s="178"/>
      <c r="B42" s="179" t="s">
        <v>75</v>
      </c>
      <c r="C42" s="180" t="s">
        <v>56</v>
      </c>
      <c r="D42" s="180">
        <v>376.5</v>
      </c>
      <c r="E42" s="44">
        <v>426.5</v>
      </c>
      <c r="F42" s="112">
        <v>426.5</v>
      </c>
      <c r="G42" s="112">
        <v>423.49</v>
      </c>
      <c r="H42" s="555">
        <f t="shared" si="14"/>
        <v>244.49</v>
      </c>
      <c r="I42" s="434"/>
      <c r="J42" s="433">
        <f t="shared" si="22"/>
        <v>200</v>
      </c>
      <c r="K42" s="433">
        <f t="shared" si="15"/>
        <v>9.5</v>
      </c>
      <c r="L42" s="433">
        <f t="shared" si="16"/>
        <v>8</v>
      </c>
      <c r="M42" s="433">
        <f t="shared" si="17"/>
        <v>26.99</v>
      </c>
      <c r="N42" s="318">
        <f t="shared" si="23"/>
        <v>669</v>
      </c>
      <c r="O42" s="433">
        <f t="shared" si="19"/>
        <v>14</v>
      </c>
      <c r="P42" s="433">
        <f t="shared" si="20"/>
        <v>25</v>
      </c>
      <c r="Q42" s="433">
        <f t="shared" si="21"/>
        <v>140</v>
      </c>
      <c r="R42" s="966">
        <v>80</v>
      </c>
      <c r="S42" s="434">
        <v>410</v>
      </c>
      <c r="T42" s="44"/>
      <c r="U42" s="192">
        <v>9.5</v>
      </c>
      <c r="V42" s="193">
        <v>9.5</v>
      </c>
      <c r="W42" s="205">
        <v>9.5</v>
      </c>
      <c r="X42" s="206">
        <v>14</v>
      </c>
      <c r="Y42" s="205">
        <v>14</v>
      </c>
      <c r="Z42" s="204">
        <v>14</v>
      </c>
      <c r="AA42" s="204">
        <v>25</v>
      </c>
      <c r="AB42" s="204">
        <v>25</v>
      </c>
      <c r="AC42" s="204">
        <v>25</v>
      </c>
      <c r="AD42" s="204">
        <v>30</v>
      </c>
      <c r="AE42" s="291">
        <v>30</v>
      </c>
      <c r="AF42" s="292">
        <v>26.99</v>
      </c>
      <c r="AG42" s="204">
        <v>8</v>
      </c>
      <c r="AH42" s="204">
        <v>8</v>
      </c>
      <c r="AI42" s="206">
        <v>8</v>
      </c>
      <c r="AJ42" s="204">
        <v>140</v>
      </c>
      <c r="AK42" s="204">
        <v>140</v>
      </c>
      <c r="AL42" s="206">
        <v>140</v>
      </c>
      <c r="AM42" s="206">
        <v>200</v>
      </c>
      <c r="AN42" s="204">
        <v>200</v>
      </c>
      <c r="AO42" s="206">
        <v>200</v>
      </c>
    </row>
    <row r="43" spans="1:41" ht="32.25" customHeight="1">
      <c r="A43" s="178"/>
      <c r="B43" s="179" t="s">
        <v>76</v>
      </c>
      <c r="C43" s="180" t="s">
        <v>56</v>
      </c>
      <c r="D43" s="178">
        <v>160</v>
      </c>
      <c r="E43" s="40">
        <v>160</v>
      </c>
      <c r="F43" s="112">
        <v>160</v>
      </c>
      <c r="G43" s="112">
        <v>160</v>
      </c>
      <c r="H43" s="555">
        <f t="shared" si="14"/>
        <v>54</v>
      </c>
      <c r="I43" s="434"/>
      <c r="J43" s="433">
        <f t="shared" si="22"/>
        <v>40</v>
      </c>
      <c r="K43" s="433">
        <f t="shared" si="15"/>
        <v>3</v>
      </c>
      <c r="L43" s="433">
        <f t="shared" si="16"/>
        <v>1</v>
      </c>
      <c r="M43" s="433">
        <f t="shared" si="17"/>
        <v>10</v>
      </c>
      <c r="N43" s="318">
        <f t="shared" si="23"/>
        <v>106</v>
      </c>
      <c r="O43" s="433"/>
      <c r="P43" s="433">
        <f t="shared" si="20"/>
        <v>18</v>
      </c>
      <c r="Q43" s="433">
        <f t="shared" si="21"/>
        <v>88</v>
      </c>
      <c r="R43" s="966"/>
      <c r="S43" s="434"/>
      <c r="T43" s="44"/>
      <c r="U43" s="192">
        <v>3</v>
      </c>
      <c r="V43" s="193">
        <v>3</v>
      </c>
      <c r="W43" s="205">
        <v>3</v>
      </c>
      <c r="X43" s="205">
        <v>0</v>
      </c>
      <c r="Y43" s="205">
        <v>0</v>
      </c>
      <c r="Z43" s="204">
        <v>0</v>
      </c>
      <c r="AA43" s="204">
        <v>18</v>
      </c>
      <c r="AB43" s="204">
        <v>18</v>
      </c>
      <c r="AC43" s="204">
        <v>18</v>
      </c>
      <c r="AD43" s="204">
        <v>10</v>
      </c>
      <c r="AE43" s="291">
        <v>10</v>
      </c>
      <c r="AF43" s="309">
        <v>10</v>
      </c>
      <c r="AG43" s="204">
        <v>1</v>
      </c>
      <c r="AH43" s="204">
        <v>1</v>
      </c>
      <c r="AI43" s="206">
        <v>1</v>
      </c>
      <c r="AJ43" s="204">
        <v>88</v>
      </c>
      <c r="AK43" s="204">
        <v>88</v>
      </c>
      <c r="AL43" s="206">
        <v>88</v>
      </c>
      <c r="AM43" s="206">
        <v>40</v>
      </c>
      <c r="AN43" s="204">
        <v>40</v>
      </c>
      <c r="AO43" s="206">
        <v>40</v>
      </c>
    </row>
    <row r="44" spans="1:41" s="321" customFormat="1" ht="30" customHeight="1">
      <c r="A44" s="440"/>
      <c r="B44" s="305" t="s">
        <v>68</v>
      </c>
      <c r="C44" s="317" t="s">
        <v>69</v>
      </c>
      <c r="D44" s="317">
        <v>44.811999323981738</v>
      </c>
      <c r="E44" s="318">
        <v>46.804070622854333</v>
      </c>
      <c r="F44" s="318">
        <v>46.831609803761907</v>
      </c>
      <c r="G44" s="318">
        <v>47.094188878139903</v>
      </c>
      <c r="H44" s="555">
        <f>(H48/H40)*10</f>
        <v>44.050060855164702</v>
      </c>
      <c r="I44" s="432">
        <f t="shared" ref="I44:S45" si="26">(I48/I40)*10</f>
        <v>39.333333333333329</v>
      </c>
      <c r="J44" s="432">
        <f t="shared" si="26"/>
        <v>45.060606060606062</v>
      </c>
      <c r="K44" s="432">
        <f t="shared" si="26"/>
        <v>48.493224932249326</v>
      </c>
      <c r="L44" s="432">
        <f t="shared" si="26"/>
        <v>50.117647058823522</v>
      </c>
      <c r="M44" s="432">
        <f t="shared" si="26"/>
        <v>52.00056353902508</v>
      </c>
      <c r="N44" s="318">
        <f t="shared" si="26"/>
        <v>43.696480850809579</v>
      </c>
      <c r="O44" s="432">
        <f t="shared" si="26"/>
        <v>51.499999999999993</v>
      </c>
      <c r="P44" s="432">
        <f t="shared" si="26"/>
        <v>46.753424657534246</v>
      </c>
      <c r="Q44" s="432">
        <f t="shared" si="26"/>
        <v>48.672731867576445</v>
      </c>
      <c r="R44" s="967">
        <f t="shared" si="26"/>
        <v>43.064516129032256</v>
      </c>
      <c r="S44" s="432">
        <f t="shared" si="26"/>
        <v>41.141868512110726</v>
      </c>
      <c r="T44" s="447"/>
      <c r="U44" s="441">
        <v>48.493224932249326</v>
      </c>
      <c r="V44" s="442">
        <v>48.493224932249326</v>
      </c>
      <c r="W44" s="443">
        <v>48.493224932249326</v>
      </c>
      <c r="X44" s="444">
        <v>51.499999999999993</v>
      </c>
      <c r="Y44" s="443">
        <v>51.499999999999993</v>
      </c>
      <c r="Z44" s="444">
        <v>51.499999999999993</v>
      </c>
      <c r="AA44" s="444">
        <v>46.753424657534246</v>
      </c>
      <c r="AB44" s="444">
        <v>46.753424657534246</v>
      </c>
      <c r="AC44" s="444">
        <v>46.753424657534246</v>
      </c>
      <c r="AD44" s="444">
        <v>47.9</v>
      </c>
      <c r="AE44" s="448">
        <v>47.935064935064943</v>
      </c>
      <c r="AF44" s="448">
        <v>47.94</v>
      </c>
      <c r="AG44" s="444">
        <v>50.117647058823522</v>
      </c>
      <c r="AH44" s="444">
        <v>50.117647058823522</v>
      </c>
      <c r="AI44" s="446">
        <v>50.117647058823522</v>
      </c>
      <c r="AJ44" s="444">
        <v>48.520215633423177</v>
      </c>
      <c r="AK44" s="444">
        <v>48.672731867576445</v>
      </c>
      <c r="AL44" s="444">
        <v>48.672731867576445</v>
      </c>
      <c r="AM44" s="444">
        <v>45.1</v>
      </c>
      <c r="AN44" s="444">
        <v>45.07360532889259</v>
      </c>
      <c r="AO44" s="446">
        <v>45.07360532889259</v>
      </c>
    </row>
    <row r="45" spans="1:41" ht="36" customHeight="1">
      <c r="A45" s="178"/>
      <c r="B45" s="179" t="s">
        <v>74</v>
      </c>
      <c r="C45" s="180" t="s">
        <v>69</v>
      </c>
      <c r="D45" s="180">
        <v>45.272097696707377</v>
      </c>
      <c r="E45" s="44">
        <v>48.946616423300362</v>
      </c>
      <c r="F45" s="44">
        <v>48.98363466334164</v>
      </c>
      <c r="G45" s="44">
        <v>49.357039588037487</v>
      </c>
      <c r="H45" s="555">
        <f>(H49/H41)*10</f>
        <v>43.711233289292359</v>
      </c>
      <c r="I45" s="432">
        <f t="shared" si="26"/>
        <v>39.333333333333329</v>
      </c>
      <c r="J45" s="432">
        <f t="shared" si="26"/>
        <v>45.4</v>
      </c>
      <c r="K45" s="432">
        <f t="shared" si="26"/>
        <v>51</v>
      </c>
      <c r="L45" s="432">
        <f t="shared" si="26"/>
        <v>55</v>
      </c>
      <c r="M45" s="432">
        <f t="shared" si="26"/>
        <v>57.693439246837301</v>
      </c>
      <c r="N45" s="318">
        <f t="shared" si="26"/>
        <v>46.495827306108815</v>
      </c>
      <c r="O45" s="432">
        <f t="shared" si="26"/>
        <v>55</v>
      </c>
      <c r="P45" s="432">
        <f t="shared" si="26"/>
        <v>53</v>
      </c>
      <c r="Q45" s="432">
        <f t="shared" si="26"/>
        <v>54</v>
      </c>
      <c r="R45" s="967">
        <f t="shared" si="26"/>
        <v>44.826086956521742</v>
      </c>
      <c r="S45" s="432">
        <f t="shared" si="26"/>
        <v>43.89496717724289</v>
      </c>
      <c r="T45" s="44"/>
      <c r="U45" s="192">
        <v>51</v>
      </c>
      <c r="V45" s="193">
        <v>51</v>
      </c>
      <c r="W45" s="205">
        <v>51</v>
      </c>
      <c r="X45" s="204">
        <v>55</v>
      </c>
      <c r="Y45" s="205">
        <v>55</v>
      </c>
      <c r="Z45" s="204">
        <v>55</v>
      </c>
      <c r="AA45" s="204">
        <v>53</v>
      </c>
      <c r="AB45" s="204">
        <v>53</v>
      </c>
      <c r="AC45" s="204">
        <v>53</v>
      </c>
      <c r="AD45" s="204">
        <v>53</v>
      </c>
      <c r="AE45" s="204">
        <v>53</v>
      </c>
      <c r="AF45" s="206">
        <v>53</v>
      </c>
      <c r="AG45" s="204">
        <v>55</v>
      </c>
      <c r="AH45" s="204">
        <v>55</v>
      </c>
      <c r="AI45" s="206">
        <v>55</v>
      </c>
      <c r="AJ45" s="204">
        <v>54</v>
      </c>
      <c r="AK45" s="204">
        <v>54</v>
      </c>
      <c r="AL45" s="206">
        <v>54</v>
      </c>
      <c r="AM45" s="204">
        <v>45.4</v>
      </c>
      <c r="AN45" s="204">
        <v>45.4</v>
      </c>
      <c r="AO45" s="206">
        <v>45.4</v>
      </c>
    </row>
    <row r="46" spans="1:41" ht="36" customHeight="1">
      <c r="A46" s="178"/>
      <c r="B46" s="179" t="s">
        <v>75</v>
      </c>
      <c r="C46" s="180" t="s">
        <v>69</v>
      </c>
      <c r="D46" s="180">
        <v>47.112881806108895</v>
      </c>
      <c r="E46" s="44">
        <v>47.080890973036347</v>
      </c>
      <c r="F46" s="44">
        <v>47.080890973036347</v>
      </c>
      <c r="G46" s="44">
        <v>47.415523388982031</v>
      </c>
      <c r="H46" s="559">
        <f t="shared" ref="H46:S47" si="27">(H50/H42)*10</f>
        <v>46.517239968914893</v>
      </c>
      <c r="I46" s="433"/>
      <c r="J46" s="433">
        <f t="shared" si="27"/>
        <v>45.9</v>
      </c>
      <c r="K46" s="433">
        <f t="shared" si="27"/>
        <v>46.000000000000007</v>
      </c>
      <c r="L46" s="433">
        <f t="shared" si="27"/>
        <v>47</v>
      </c>
      <c r="M46" s="433">
        <f t="shared" si="27"/>
        <v>51.130048165987404</v>
      </c>
      <c r="N46" s="319">
        <f t="shared" si="27"/>
        <v>40.892376681614344</v>
      </c>
      <c r="O46" s="433">
        <f t="shared" si="27"/>
        <v>48</v>
      </c>
      <c r="P46" s="433">
        <f t="shared" si="27"/>
        <v>47</v>
      </c>
      <c r="Q46" s="433">
        <f t="shared" si="27"/>
        <v>49</v>
      </c>
      <c r="R46" s="965">
        <f t="shared" si="27"/>
        <v>38</v>
      </c>
      <c r="S46" s="433">
        <f t="shared" si="27"/>
        <v>38.073170731707314</v>
      </c>
      <c r="T46" s="44"/>
      <c r="U46" s="192">
        <v>46</v>
      </c>
      <c r="V46" s="193">
        <v>46</v>
      </c>
      <c r="W46" s="205">
        <v>46</v>
      </c>
      <c r="X46" s="204">
        <v>48</v>
      </c>
      <c r="Y46" s="205">
        <v>48</v>
      </c>
      <c r="Z46" s="204">
        <v>48</v>
      </c>
      <c r="AA46" s="204">
        <v>47</v>
      </c>
      <c r="AB46" s="204">
        <v>47</v>
      </c>
      <c r="AC46" s="204">
        <v>47</v>
      </c>
      <c r="AD46" s="204">
        <v>46</v>
      </c>
      <c r="AE46" s="204">
        <v>46</v>
      </c>
      <c r="AF46" s="206">
        <v>46</v>
      </c>
      <c r="AG46" s="204">
        <v>47</v>
      </c>
      <c r="AH46" s="204">
        <v>47</v>
      </c>
      <c r="AI46" s="206">
        <v>47</v>
      </c>
      <c r="AJ46" s="204">
        <v>49</v>
      </c>
      <c r="AK46" s="204">
        <v>49</v>
      </c>
      <c r="AL46" s="206">
        <v>49</v>
      </c>
      <c r="AM46" s="204">
        <v>45.9</v>
      </c>
      <c r="AN46" s="204">
        <v>45.9</v>
      </c>
      <c r="AO46" s="206">
        <v>45.9</v>
      </c>
    </row>
    <row r="47" spans="1:41" ht="36" customHeight="1">
      <c r="A47" s="178"/>
      <c r="B47" s="179" t="s">
        <v>76</v>
      </c>
      <c r="C47" s="180" t="s">
        <v>69</v>
      </c>
      <c r="D47" s="180">
        <v>37.537499999999994</v>
      </c>
      <c r="E47" s="44">
        <v>37.537499999999994</v>
      </c>
      <c r="F47" s="44">
        <v>37.537499999999994</v>
      </c>
      <c r="G47" s="44">
        <v>37.537499999999994</v>
      </c>
      <c r="H47" s="555">
        <f>(H51/H43)*10</f>
        <v>37.296296296296298</v>
      </c>
      <c r="I47" s="432"/>
      <c r="J47" s="432">
        <f t="shared" si="27"/>
        <v>38</v>
      </c>
      <c r="K47" s="432">
        <f t="shared" si="27"/>
        <v>36</v>
      </c>
      <c r="L47" s="432">
        <f t="shared" si="27"/>
        <v>36</v>
      </c>
      <c r="M47" s="432">
        <f t="shared" si="27"/>
        <v>35</v>
      </c>
      <c r="N47" s="318">
        <f t="shared" si="27"/>
        <v>37.660377358490564</v>
      </c>
      <c r="O47" s="432"/>
      <c r="P47" s="432">
        <f t="shared" si="27"/>
        <v>36</v>
      </c>
      <c r="Q47" s="432">
        <f t="shared" si="27"/>
        <v>38</v>
      </c>
      <c r="R47" s="967"/>
      <c r="S47" s="432"/>
      <c r="T47" s="44"/>
      <c r="U47" s="192">
        <v>36</v>
      </c>
      <c r="V47" s="193">
        <v>36</v>
      </c>
      <c r="W47" s="205">
        <v>36</v>
      </c>
      <c r="X47" s="204">
        <v>0</v>
      </c>
      <c r="Y47" s="205">
        <v>0</v>
      </c>
      <c r="Z47" s="204">
        <v>0</v>
      </c>
      <c r="AA47" s="204">
        <v>36</v>
      </c>
      <c r="AB47" s="204">
        <v>36</v>
      </c>
      <c r="AC47" s="204">
        <v>36</v>
      </c>
      <c r="AD47" s="204">
        <v>35</v>
      </c>
      <c r="AE47" s="204">
        <v>35</v>
      </c>
      <c r="AF47" s="206">
        <v>35</v>
      </c>
      <c r="AG47" s="204">
        <v>36</v>
      </c>
      <c r="AH47" s="204">
        <v>36</v>
      </c>
      <c r="AI47" s="206">
        <v>36</v>
      </c>
      <c r="AJ47" s="204">
        <v>38</v>
      </c>
      <c r="AK47" s="204">
        <v>38</v>
      </c>
      <c r="AL47" s="206">
        <v>38</v>
      </c>
      <c r="AM47" s="204">
        <v>38</v>
      </c>
      <c r="AN47" s="204">
        <v>38</v>
      </c>
      <c r="AO47" s="206">
        <v>38</v>
      </c>
    </row>
    <row r="48" spans="1:41" s="321" customFormat="1" ht="38.25" customHeight="1">
      <c r="A48" s="440"/>
      <c r="B48" s="305" t="s">
        <v>70</v>
      </c>
      <c r="C48" s="317" t="s">
        <v>59</v>
      </c>
      <c r="D48" s="317">
        <v>5303.0519999999997</v>
      </c>
      <c r="E48" s="320">
        <v>5726.01</v>
      </c>
      <c r="F48" s="327">
        <v>5751.3899999999994</v>
      </c>
      <c r="G48" s="327">
        <v>5646.9699999999993</v>
      </c>
      <c r="H48" s="555">
        <f t="shared" si="14"/>
        <v>4415.49</v>
      </c>
      <c r="I48" s="432">
        <f>+I49</f>
        <v>1180</v>
      </c>
      <c r="J48" s="433">
        <f t="shared" si="22"/>
        <v>2602.25</v>
      </c>
      <c r="K48" s="433">
        <f t="shared" si="15"/>
        <v>178.94</v>
      </c>
      <c r="L48" s="433">
        <f t="shared" si="16"/>
        <v>85.199999999999989</v>
      </c>
      <c r="M48" s="433">
        <f t="shared" si="17"/>
        <v>369.1</v>
      </c>
      <c r="N48" s="318">
        <f t="shared" si="23"/>
        <v>7313.48</v>
      </c>
      <c r="O48" s="433">
        <f t="shared" si="19"/>
        <v>144.19999999999999</v>
      </c>
      <c r="P48" s="433">
        <f t="shared" si="20"/>
        <v>341.3</v>
      </c>
      <c r="Q48" s="433">
        <f t="shared" si="21"/>
        <v>1925.98</v>
      </c>
      <c r="R48" s="966">
        <f>+R49+R50</f>
        <v>1335</v>
      </c>
      <c r="S48" s="434">
        <f>+S49+S50</f>
        <v>3567</v>
      </c>
      <c r="T48" s="318"/>
      <c r="U48" s="441">
        <v>178.94</v>
      </c>
      <c r="V48" s="442">
        <v>178.94</v>
      </c>
      <c r="W48" s="443">
        <v>178.94</v>
      </c>
      <c r="X48" s="444">
        <v>144.19999999999999</v>
      </c>
      <c r="Y48" s="443">
        <v>144.19999999999999</v>
      </c>
      <c r="Z48" s="444">
        <v>144.19999999999999</v>
      </c>
      <c r="AA48" s="444">
        <v>341.3</v>
      </c>
      <c r="AB48" s="444">
        <v>341.3</v>
      </c>
      <c r="AC48" s="444">
        <v>341.3</v>
      </c>
      <c r="AD48" s="444">
        <v>369.1</v>
      </c>
      <c r="AE48" s="444">
        <v>369.1</v>
      </c>
      <c r="AF48" s="445">
        <v>369.1</v>
      </c>
      <c r="AG48" s="444">
        <v>85.199999999999989</v>
      </c>
      <c r="AH48" s="444">
        <v>85.199999999999989</v>
      </c>
      <c r="AI48" s="446">
        <v>85.199999999999989</v>
      </c>
      <c r="AJ48" s="444">
        <v>1900.6</v>
      </c>
      <c r="AK48" s="444">
        <v>1925.98</v>
      </c>
      <c r="AL48" s="444">
        <v>1925.98</v>
      </c>
      <c r="AM48" s="444">
        <v>2706.7</v>
      </c>
      <c r="AN48" s="444">
        <v>2706.67</v>
      </c>
      <c r="AO48" s="444">
        <v>2602.25</v>
      </c>
    </row>
    <row r="49" spans="1:41" ht="36" customHeight="1">
      <c r="A49" s="178"/>
      <c r="B49" s="179" t="s">
        <v>74</v>
      </c>
      <c r="C49" s="180" t="s">
        <v>59</v>
      </c>
      <c r="D49" s="180">
        <v>2928.652</v>
      </c>
      <c r="E49" s="40">
        <v>3117.41</v>
      </c>
      <c r="F49" s="112">
        <v>3142.79</v>
      </c>
      <c r="G49" s="112">
        <v>3038.37</v>
      </c>
      <c r="H49" s="555">
        <f t="shared" si="14"/>
        <v>3076.79</v>
      </c>
      <c r="I49" s="434">
        <v>1180</v>
      </c>
      <c r="J49" s="433">
        <f t="shared" si="22"/>
        <v>1532.25</v>
      </c>
      <c r="K49" s="433">
        <f t="shared" si="15"/>
        <v>124.43999999999998</v>
      </c>
      <c r="L49" s="433">
        <f t="shared" si="16"/>
        <v>44</v>
      </c>
      <c r="M49" s="433">
        <f t="shared" si="17"/>
        <v>196.1</v>
      </c>
      <c r="N49" s="318">
        <f t="shared" si="23"/>
        <v>4178.58</v>
      </c>
      <c r="O49" s="433">
        <f t="shared" si="19"/>
        <v>77</v>
      </c>
      <c r="P49" s="433">
        <f t="shared" si="20"/>
        <v>159</v>
      </c>
      <c r="Q49" s="433">
        <f t="shared" si="21"/>
        <v>905.57999999999993</v>
      </c>
      <c r="R49" s="966">
        <v>1031</v>
      </c>
      <c r="S49" s="434">
        <v>2006</v>
      </c>
      <c r="T49" s="44"/>
      <c r="U49" s="194">
        <v>124.43999999999998</v>
      </c>
      <c r="V49" s="193">
        <v>124.43999999999998</v>
      </c>
      <c r="W49" s="205">
        <v>124.43999999999998</v>
      </c>
      <c r="X49" s="206">
        <v>77</v>
      </c>
      <c r="Y49" s="205">
        <v>77</v>
      </c>
      <c r="Z49" s="204">
        <v>77</v>
      </c>
      <c r="AA49" s="206">
        <v>159</v>
      </c>
      <c r="AB49" s="206">
        <v>159</v>
      </c>
      <c r="AC49" s="206">
        <v>159</v>
      </c>
      <c r="AD49" s="206">
        <v>196.1</v>
      </c>
      <c r="AE49" s="204">
        <v>196.1</v>
      </c>
      <c r="AF49" s="206">
        <v>196.1</v>
      </c>
      <c r="AG49" s="206">
        <v>44</v>
      </c>
      <c r="AH49" s="204">
        <v>44</v>
      </c>
      <c r="AI49" s="206">
        <v>44</v>
      </c>
      <c r="AJ49" s="206">
        <v>880.2</v>
      </c>
      <c r="AK49" s="206">
        <v>905.57999999999993</v>
      </c>
      <c r="AL49" s="206">
        <v>905.57999999999993</v>
      </c>
      <c r="AM49" s="206">
        <v>1636.6699999999998</v>
      </c>
      <c r="AN49" s="206">
        <v>1636.6699999999998</v>
      </c>
      <c r="AO49" s="206">
        <v>1532.25</v>
      </c>
    </row>
    <row r="50" spans="1:41" ht="30" customHeight="1">
      <c r="A50" s="178"/>
      <c r="B50" s="179" t="s">
        <v>75</v>
      </c>
      <c r="C50" s="180" t="s">
        <v>59</v>
      </c>
      <c r="D50" s="180">
        <v>1773.8</v>
      </c>
      <c r="E50" s="44">
        <v>2008</v>
      </c>
      <c r="F50" s="112">
        <v>2008</v>
      </c>
      <c r="G50" s="112">
        <v>2008</v>
      </c>
      <c r="H50" s="555">
        <f t="shared" si="14"/>
        <v>1137.3000000000002</v>
      </c>
      <c r="I50" s="433"/>
      <c r="J50" s="433">
        <f t="shared" si="22"/>
        <v>918</v>
      </c>
      <c r="K50" s="433">
        <f t="shared" si="15"/>
        <v>43.7</v>
      </c>
      <c r="L50" s="433">
        <f t="shared" si="16"/>
        <v>37.6</v>
      </c>
      <c r="M50" s="433">
        <f t="shared" si="17"/>
        <v>138</v>
      </c>
      <c r="N50" s="318">
        <f t="shared" si="23"/>
        <v>2735.7</v>
      </c>
      <c r="O50" s="433">
        <f t="shared" si="19"/>
        <v>67.2</v>
      </c>
      <c r="P50" s="433">
        <f t="shared" si="20"/>
        <v>117.5</v>
      </c>
      <c r="Q50" s="433">
        <f t="shared" si="21"/>
        <v>686</v>
      </c>
      <c r="R50" s="966">
        <v>304</v>
      </c>
      <c r="S50" s="434">
        <v>1561</v>
      </c>
      <c r="T50" s="44"/>
      <c r="U50" s="194">
        <v>43.7</v>
      </c>
      <c r="V50" s="193">
        <v>43.7</v>
      </c>
      <c r="W50" s="205">
        <v>43.7</v>
      </c>
      <c r="X50" s="206">
        <v>67.2</v>
      </c>
      <c r="Y50" s="205">
        <v>67.2</v>
      </c>
      <c r="Z50" s="204">
        <v>67.2</v>
      </c>
      <c r="AA50" s="206">
        <v>117.5</v>
      </c>
      <c r="AB50" s="204">
        <v>117.5</v>
      </c>
      <c r="AC50" s="204">
        <v>117.5</v>
      </c>
      <c r="AD50" s="206">
        <v>138</v>
      </c>
      <c r="AE50" s="204">
        <v>138</v>
      </c>
      <c r="AF50" s="292">
        <v>138</v>
      </c>
      <c r="AG50" s="206">
        <v>37.6</v>
      </c>
      <c r="AH50" s="204">
        <v>37.6</v>
      </c>
      <c r="AI50" s="206">
        <v>37.6</v>
      </c>
      <c r="AJ50" s="206">
        <v>686</v>
      </c>
      <c r="AK50" s="204">
        <v>686</v>
      </c>
      <c r="AL50" s="206">
        <v>686</v>
      </c>
      <c r="AM50" s="206">
        <v>918</v>
      </c>
      <c r="AN50" s="204">
        <v>918</v>
      </c>
      <c r="AO50" s="204">
        <v>918</v>
      </c>
    </row>
    <row r="51" spans="1:41" ht="36.75" customHeight="1">
      <c r="A51" s="178"/>
      <c r="B51" s="179" t="s">
        <v>76</v>
      </c>
      <c r="C51" s="180" t="s">
        <v>59</v>
      </c>
      <c r="D51" s="180">
        <v>600.59999999999991</v>
      </c>
      <c r="E51" s="44">
        <v>600.59999999999991</v>
      </c>
      <c r="F51" s="112">
        <v>600.59999999999991</v>
      </c>
      <c r="G51" s="112">
        <v>600.59999999999991</v>
      </c>
      <c r="H51" s="555">
        <f t="shared" si="14"/>
        <v>201.4</v>
      </c>
      <c r="I51" s="434"/>
      <c r="J51" s="433">
        <f t="shared" si="22"/>
        <v>152</v>
      </c>
      <c r="K51" s="433">
        <f t="shared" si="15"/>
        <v>10.8</v>
      </c>
      <c r="L51" s="433">
        <f t="shared" si="16"/>
        <v>3.6</v>
      </c>
      <c r="M51" s="433">
        <f t="shared" si="17"/>
        <v>35</v>
      </c>
      <c r="N51" s="318">
        <f t="shared" si="23"/>
        <v>399.2</v>
      </c>
      <c r="O51" s="433"/>
      <c r="P51" s="433">
        <f t="shared" si="20"/>
        <v>64.8</v>
      </c>
      <c r="Q51" s="433">
        <f t="shared" si="21"/>
        <v>334.4</v>
      </c>
      <c r="R51" s="966"/>
      <c r="S51" s="434"/>
      <c r="T51" s="44"/>
      <c r="U51" s="194">
        <v>10.8</v>
      </c>
      <c r="V51" s="193">
        <v>10.8</v>
      </c>
      <c r="W51" s="205">
        <v>10.8</v>
      </c>
      <c r="X51" s="206">
        <v>0</v>
      </c>
      <c r="Y51" s="205">
        <v>0</v>
      </c>
      <c r="Z51" s="204">
        <v>0</v>
      </c>
      <c r="AA51" s="206">
        <v>64.8</v>
      </c>
      <c r="AB51" s="204">
        <v>64.8</v>
      </c>
      <c r="AC51" s="204">
        <v>64.8</v>
      </c>
      <c r="AD51" s="206">
        <v>35</v>
      </c>
      <c r="AE51" s="204">
        <v>35</v>
      </c>
      <c r="AF51" s="206">
        <v>35</v>
      </c>
      <c r="AG51" s="206">
        <v>3.6</v>
      </c>
      <c r="AH51" s="204">
        <v>3.6</v>
      </c>
      <c r="AI51" s="206">
        <v>3.6</v>
      </c>
      <c r="AJ51" s="206">
        <v>334.4</v>
      </c>
      <c r="AK51" s="204">
        <v>334.4</v>
      </c>
      <c r="AL51" s="206">
        <v>334.4</v>
      </c>
      <c r="AM51" s="206">
        <v>152</v>
      </c>
      <c r="AN51" s="204">
        <v>152</v>
      </c>
      <c r="AO51" s="204">
        <v>152</v>
      </c>
    </row>
    <row r="52" spans="1:41" s="321" customFormat="1" ht="30" customHeight="1">
      <c r="A52" s="307">
        <v>7</v>
      </c>
      <c r="B52" s="305" t="s">
        <v>77</v>
      </c>
      <c r="C52" s="317"/>
      <c r="D52" s="455"/>
      <c r="E52" s="317"/>
      <c r="F52" s="327"/>
      <c r="G52" s="327"/>
      <c r="H52" s="561"/>
      <c r="I52" s="434"/>
      <c r="J52" s="433"/>
      <c r="K52" s="433"/>
      <c r="L52" s="433"/>
      <c r="M52" s="433"/>
      <c r="N52" s="327"/>
      <c r="O52" s="433"/>
      <c r="P52" s="433"/>
      <c r="Q52" s="433"/>
      <c r="R52" s="966"/>
      <c r="S52" s="434"/>
      <c r="T52" s="318"/>
      <c r="U52" s="458"/>
      <c r="V52" s="459"/>
      <c r="W52" s="459"/>
      <c r="X52" s="458"/>
      <c r="Y52" s="459"/>
      <c r="Z52" s="459"/>
      <c r="AA52" s="458"/>
      <c r="AB52" s="459"/>
      <c r="AC52" s="459"/>
      <c r="AD52" s="458"/>
      <c r="AE52" s="459"/>
      <c r="AF52" s="459"/>
      <c r="AG52" s="458"/>
      <c r="AH52" s="459"/>
      <c r="AI52" s="459"/>
      <c r="AJ52" s="458"/>
      <c r="AK52" s="459"/>
      <c r="AL52" s="459"/>
      <c r="AM52" s="460"/>
      <c r="AN52" s="459"/>
      <c r="AO52" s="461"/>
    </row>
    <row r="53" spans="1:41" ht="33.75" customHeight="1">
      <c r="A53" s="178"/>
      <c r="B53" s="179" t="s">
        <v>64</v>
      </c>
      <c r="C53" s="180" t="s">
        <v>56</v>
      </c>
      <c r="D53" s="180">
        <v>329.8</v>
      </c>
      <c r="E53" s="44">
        <v>326.8</v>
      </c>
      <c r="F53" s="44">
        <v>335.07</v>
      </c>
      <c r="G53" s="44">
        <v>337.28000000000003</v>
      </c>
      <c r="H53" s="555">
        <f>+I53+J53+K53+L53+M53</f>
        <v>165.23</v>
      </c>
      <c r="I53" s="432"/>
      <c r="J53" s="433">
        <f>+J55+J60+J64</f>
        <v>67.25</v>
      </c>
      <c r="K53" s="433">
        <f t="shared" ref="K53:Q53" si="28">+K55+K60+K64</f>
        <v>12</v>
      </c>
      <c r="L53" s="433">
        <f t="shared" si="28"/>
        <v>27</v>
      </c>
      <c r="M53" s="433">
        <f t="shared" si="28"/>
        <v>58.98</v>
      </c>
      <c r="N53" s="318">
        <f t="shared" ref="N53:N87" si="29">O53+P53+Q53+R53+S53</f>
        <v>262.70000000000005</v>
      </c>
      <c r="O53" s="433">
        <f t="shared" si="28"/>
        <v>16.5</v>
      </c>
      <c r="P53" s="433">
        <f t="shared" si="28"/>
        <v>35.5</v>
      </c>
      <c r="Q53" s="433">
        <f t="shared" si="28"/>
        <v>185.70000000000002</v>
      </c>
      <c r="R53" s="969">
        <v>20</v>
      </c>
      <c r="S53" s="436">
        <v>5</v>
      </c>
      <c r="T53" s="44"/>
      <c r="U53" s="192">
        <v>12</v>
      </c>
      <c r="V53" s="193">
        <v>12</v>
      </c>
      <c r="W53" s="205">
        <v>12</v>
      </c>
      <c r="X53" s="204">
        <v>16.5</v>
      </c>
      <c r="Y53" s="205">
        <v>16.5</v>
      </c>
      <c r="Z53" s="204">
        <v>16.5</v>
      </c>
      <c r="AA53" s="204">
        <v>35</v>
      </c>
      <c r="AB53" s="204">
        <v>35</v>
      </c>
      <c r="AC53" s="204">
        <v>35</v>
      </c>
      <c r="AD53" s="204">
        <v>49</v>
      </c>
      <c r="AE53" s="204">
        <v>48.97</v>
      </c>
      <c r="AF53" s="204">
        <v>55.18</v>
      </c>
      <c r="AG53" s="204">
        <v>27</v>
      </c>
      <c r="AH53" s="204">
        <v>27</v>
      </c>
      <c r="AI53" s="206">
        <v>27</v>
      </c>
      <c r="AJ53" s="204">
        <v>121</v>
      </c>
      <c r="AK53" s="204">
        <v>129.10000000000002</v>
      </c>
      <c r="AL53" s="206">
        <v>129.10000000000002</v>
      </c>
      <c r="AM53" s="204">
        <v>67</v>
      </c>
      <c r="AN53" s="204">
        <v>66.5</v>
      </c>
      <c r="AO53" s="206">
        <v>66.5</v>
      </c>
    </row>
    <row r="54" spans="1:41" ht="34.5" customHeight="1">
      <c r="A54" s="178"/>
      <c r="B54" s="179" t="s">
        <v>65</v>
      </c>
      <c r="C54" s="180" t="s">
        <v>59</v>
      </c>
      <c r="D54" s="180">
        <v>3126.8999999999996</v>
      </c>
      <c r="E54" s="44">
        <v>3148.8</v>
      </c>
      <c r="F54" s="44">
        <v>3235.8298138999999</v>
      </c>
      <c r="G54" s="44">
        <v>3261.4817465999995</v>
      </c>
      <c r="H54" s="555">
        <f t="shared" si="14"/>
        <v>1434.4317466</v>
      </c>
      <c r="I54" s="432"/>
      <c r="J54" s="433">
        <f>J59+J63</f>
        <v>567.25</v>
      </c>
      <c r="K54" s="433">
        <f t="shared" ref="K54:Q54" si="30">K59+K63</f>
        <v>95.5</v>
      </c>
      <c r="L54" s="433">
        <f t="shared" si="30"/>
        <v>275.39999999999998</v>
      </c>
      <c r="M54" s="433">
        <f t="shared" si="30"/>
        <v>496.28174659999996</v>
      </c>
      <c r="N54" s="318">
        <f t="shared" si="29"/>
        <v>1902.05</v>
      </c>
      <c r="O54" s="433">
        <f t="shared" si="30"/>
        <v>148.5</v>
      </c>
      <c r="P54" s="433">
        <f t="shared" si="30"/>
        <v>367.5</v>
      </c>
      <c r="Q54" s="433">
        <f t="shared" si="30"/>
        <v>1311.05</v>
      </c>
      <c r="R54" s="969">
        <v>60</v>
      </c>
      <c r="S54" s="436">
        <v>15</v>
      </c>
      <c r="T54" s="44"/>
      <c r="U54" s="192">
        <v>95.5</v>
      </c>
      <c r="V54" s="193">
        <v>95.5</v>
      </c>
      <c r="W54" s="205">
        <v>95.5</v>
      </c>
      <c r="X54" s="204">
        <v>148.5</v>
      </c>
      <c r="Y54" s="205">
        <v>148.5</v>
      </c>
      <c r="Z54" s="204">
        <v>148.5</v>
      </c>
      <c r="AA54" s="204">
        <v>367.5</v>
      </c>
      <c r="AB54" s="204">
        <v>367.5</v>
      </c>
      <c r="AC54" s="204">
        <v>367.5</v>
      </c>
      <c r="AD54" s="204">
        <v>440.69962999999996</v>
      </c>
      <c r="AE54" s="204">
        <v>440.42981389999994</v>
      </c>
      <c r="AF54" s="204">
        <v>496.28174659999996</v>
      </c>
      <c r="AG54" s="204">
        <v>275</v>
      </c>
      <c r="AH54" s="204">
        <v>275</v>
      </c>
      <c r="AI54" s="206">
        <v>275</v>
      </c>
      <c r="AJ54" s="204">
        <v>1221</v>
      </c>
      <c r="AK54" s="204">
        <v>1221</v>
      </c>
      <c r="AL54" s="206">
        <v>1221</v>
      </c>
      <c r="AM54" s="204">
        <v>600</v>
      </c>
      <c r="AN54" s="204">
        <v>600</v>
      </c>
      <c r="AO54" s="206">
        <v>600</v>
      </c>
    </row>
    <row r="55" spans="1:41" s="321" customFormat="1" ht="33" customHeight="1">
      <c r="A55" s="462" t="s">
        <v>89</v>
      </c>
      <c r="B55" s="305" t="s">
        <v>78</v>
      </c>
      <c r="C55" s="317" t="s">
        <v>56</v>
      </c>
      <c r="D55" s="317">
        <v>278.8</v>
      </c>
      <c r="E55" s="318">
        <v>293.8</v>
      </c>
      <c r="F55" s="320">
        <v>302.07</v>
      </c>
      <c r="G55" s="320">
        <v>308.28000000000003</v>
      </c>
      <c r="H55" s="555">
        <f t="shared" si="14"/>
        <v>147.68</v>
      </c>
      <c r="I55" s="397"/>
      <c r="J55" s="433">
        <f t="shared" ref="J55:J98" si="31">+AO55</f>
        <v>54.5</v>
      </c>
      <c r="K55" s="433">
        <f t="shared" ref="K55:K90" si="32">+W55</f>
        <v>11</v>
      </c>
      <c r="L55" s="433">
        <f t="shared" ref="L55:L95" si="33">+AI55</f>
        <v>27</v>
      </c>
      <c r="M55" s="433">
        <f t="shared" ref="M55:M95" si="34">+AF55</f>
        <v>55.18</v>
      </c>
      <c r="N55" s="318">
        <f t="shared" si="29"/>
        <v>160.60000000000002</v>
      </c>
      <c r="O55" s="433">
        <f t="shared" ref="O55:O95" si="35">+Z55</f>
        <v>16.5</v>
      </c>
      <c r="P55" s="433">
        <f t="shared" ref="P55:P95" si="36">+AC55</f>
        <v>30</v>
      </c>
      <c r="Q55" s="433">
        <f t="shared" ref="Q55:Q95" si="37">+AL55</f>
        <v>114.10000000000001</v>
      </c>
      <c r="R55" s="970"/>
      <c r="S55" s="397"/>
      <c r="T55" s="318"/>
      <c r="U55" s="441">
        <v>11</v>
      </c>
      <c r="V55" s="441">
        <v>11</v>
      </c>
      <c r="W55" s="444">
        <v>11</v>
      </c>
      <c r="X55" s="444">
        <v>16.5</v>
      </c>
      <c r="Y55" s="444">
        <v>16.5</v>
      </c>
      <c r="Z55" s="444">
        <v>16.5</v>
      </c>
      <c r="AA55" s="444">
        <v>30</v>
      </c>
      <c r="AB55" s="444">
        <v>30</v>
      </c>
      <c r="AC55" s="444">
        <v>30</v>
      </c>
      <c r="AD55" s="444">
        <v>49</v>
      </c>
      <c r="AE55" s="444">
        <v>48.97</v>
      </c>
      <c r="AF55" s="448">
        <v>55.18</v>
      </c>
      <c r="AG55" s="444">
        <v>27</v>
      </c>
      <c r="AH55" s="444">
        <v>27</v>
      </c>
      <c r="AI55" s="444">
        <v>27</v>
      </c>
      <c r="AJ55" s="444">
        <v>105.5</v>
      </c>
      <c r="AK55" s="444">
        <v>114.10000000000001</v>
      </c>
      <c r="AL55" s="444">
        <v>114.10000000000001</v>
      </c>
      <c r="AM55" s="444">
        <v>55</v>
      </c>
      <c r="AN55" s="444">
        <v>54.5</v>
      </c>
      <c r="AO55" s="444">
        <v>54.5</v>
      </c>
    </row>
    <row r="56" spans="1:41" ht="33.75" customHeight="1">
      <c r="A56" s="178"/>
      <c r="B56" s="179" t="s">
        <v>79</v>
      </c>
      <c r="C56" s="180" t="s">
        <v>56</v>
      </c>
      <c r="D56" s="180">
        <v>62</v>
      </c>
      <c r="E56" s="44">
        <v>62</v>
      </c>
      <c r="F56" s="112">
        <v>64.67</v>
      </c>
      <c r="G56" s="112">
        <v>66.739999999999995</v>
      </c>
      <c r="H56" s="555">
        <f t="shared" si="14"/>
        <v>39.54</v>
      </c>
      <c r="I56" s="434"/>
      <c r="J56" s="433">
        <f t="shared" si="31"/>
        <v>14.5</v>
      </c>
      <c r="K56" s="436">
        <f t="shared" si="32"/>
        <v>1</v>
      </c>
      <c r="L56" s="433">
        <f t="shared" si="33"/>
        <v>9</v>
      </c>
      <c r="M56" s="433">
        <f t="shared" si="34"/>
        <v>15.040000000000001</v>
      </c>
      <c r="N56" s="318">
        <f t="shared" si="29"/>
        <v>27.2</v>
      </c>
      <c r="O56" s="433">
        <f t="shared" si="35"/>
        <v>2.5</v>
      </c>
      <c r="P56" s="433">
        <f t="shared" si="36"/>
        <v>5</v>
      </c>
      <c r="Q56" s="433">
        <f t="shared" si="37"/>
        <v>19.7</v>
      </c>
      <c r="R56" s="966"/>
      <c r="S56" s="434"/>
      <c r="T56" s="44"/>
      <c r="U56" s="194">
        <v>1</v>
      </c>
      <c r="V56" s="193">
        <v>1</v>
      </c>
      <c r="W56" s="205">
        <v>1</v>
      </c>
      <c r="X56" s="206">
        <v>2.5</v>
      </c>
      <c r="Y56" s="205">
        <v>2.5</v>
      </c>
      <c r="Z56" s="204">
        <v>2.5</v>
      </c>
      <c r="AA56" s="206">
        <v>5</v>
      </c>
      <c r="AB56" s="204">
        <v>5</v>
      </c>
      <c r="AC56" s="204">
        <v>5</v>
      </c>
      <c r="AD56" s="292">
        <v>12.97</v>
      </c>
      <c r="AE56" s="292">
        <v>12.97</v>
      </c>
      <c r="AF56" s="292">
        <v>15.040000000000001</v>
      </c>
      <c r="AG56" s="206">
        <v>9</v>
      </c>
      <c r="AH56" s="204">
        <v>9</v>
      </c>
      <c r="AI56" s="206">
        <v>9</v>
      </c>
      <c r="AJ56" s="206">
        <v>17</v>
      </c>
      <c r="AK56" s="204">
        <v>19.7</v>
      </c>
      <c r="AL56" s="206">
        <v>19.7</v>
      </c>
      <c r="AM56" s="206">
        <v>14.5</v>
      </c>
      <c r="AN56" s="206">
        <v>14.5</v>
      </c>
      <c r="AO56" s="206">
        <v>14.5</v>
      </c>
    </row>
    <row r="57" spans="1:41" ht="33.75" customHeight="1">
      <c r="A57" s="178"/>
      <c r="B57" s="179" t="s">
        <v>80</v>
      </c>
      <c r="C57" s="180" t="s">
        <v>56</v>
      </c>
      <c r="D57" s="180">
        <v>216.8</v>
      </c>
      <c r="E57" s="44">
        <v>231.8</v>
      </c>
      <c r="F57" s="112">
        <v>237.4</v>
      </c>
      <c r="G57" s="112">
        <v>241.54000000000002</v>
      </c>
      <c r="H57" s="555">
        <f t="shared" si="14"/>
        <v>108.14</v>
      </c>
      <c r="I57" s="434"/>
      <c r="J57" s="433">
        <f t="shared" si="31"/>
        <v>40</v>
      </c>
      <c r="K57" s="433">
        <f t="shared" si="32"/>
        <v>10</v>
      </c>
      <c r="L57" s="433">
        <f t="shared" si="33"/>
        <v>18</v>
      </c>
      <c r="M57" s="433">
        <f t="shared" si="34"/>
        <v>40.14</v>
      </c>
      <c r="N57" s="318">
        <f t="shared" si="29"/>
        <v>133.4</v>
      </c>
      <c r="O57" s="433">
        <f t="shared" si="35"/>
        <v>14</v>
      </c>
      <c r="P57" s="433">
        <f t="shared" si="36"/>
        <v>25</v>
      </c>
      <c r="Q57" s="433">
        <f t="shared" si="37"/>
        <v>94.4</v>
      </c>
      <c r="R57" s="966"/>
      <c r="S57" s="434"/>
      <c r="T57" s="44"/>
      <c r="U57" s="194">
        <v>10</v>
      </c>
      <c r="V57" s="193">
        <v>10</v>
      </c>
      <c r="W57" s="205">
        <v>10</v>
      </c>
      <c r="X57" s="206">
        <v>14</v>
      </c>
      <c r="Y57" s="205">
        <v>14</v>
      </c>
      <c r="Z57" s="204">
        <v>14</v>
      </c>
      <c r="AA57" s="206">
        <v>25</v>
      </c>
      <c r="AB57" s="204">
        <v>25</v>
      </c>
      <c r="AC57" s="204">
        <v>25</v>
      </c>
      <c r="AD57" s="206">
        <v>36</v>
      </c>
      <c r="AE57" s="204">
        <v>36</v>
      </c>
      <c r="AF57" s="206">
        <v>40.14</v>
      </c>
      <c r="AG57" s="206">
        <v>18</v>
      </c>
      <c r="AH57" s="204">
        <v>18</v>
      </c>
      <c r="AI57" s="206">
        <v>18</v>
      </c>
      <c r="AJ57" s="206">
        <v>89</v>
      </c>
      <c r="AK57" s="204">
        <v>94.4</v>
      </c>
      <c r="AL57" s="206">
        <v>94.4</v>
      </c>
      <c r="AM57" s="206">
        <v>40</v>
      </c>
      <c r="AN57" s="206">
        <v>40</v>
      </c>
      <c r="AO57" s="206">
        <v>40</v>
      </c>
    </row>
    <row r="58" spans="1:41" ht="33.75" customHeight="1">
      <c r="A58" s="178"/>
      <c r="B58" s="179" t="s">
        <v>81</v>
      </c>
      <c r="C58" s="180" t="s">
        <v>69</v>
      </c>
      <c r="D58" s="180">
        <v>98.360832137733127</v>
      </c>
      <c r="E58" s="44">
        <v>98.6997957794418</v>
      </c>
      <c r="F58" s="44">
        <v>98.891972519614654</v>
      </c>
      <c r="G58" s="44">
        <v>98.71161757493185</v>
      </c>
      <c r="H58" s="555">
        <f t="shared" si="14"/>
        <v>364.93869999999998</v>
      </c>
      <c r="I58" s="432"/>
      <c r="J58" s="433">
        <f t="shared" si="31"/>
        <v>93</v>
      </c>
      <c r="K58" s="433">
        <f t="shared" si="32"/>
        <v>80</v>
      </c>
      <c r="L58" s="433">
        <f t="shared" si="33"/>
        <v>102</v>
      </c>
      <c r="M58" s="433">
        <f t="shared" si="34"/>
        <v>89.938699999999997</v>
      </c>
      <c r="N58" s="318">
        <f t="shared" si="29"/>
        <v>305</v>
      </c>
      <c r="O58" s="433">
        <f t="shared" si="35"/>
        <v>90</v>
      </c>
      <c r="P58" s="433">
        <f t="shared" si="36"/>
        <v>110</v>
      </c>
      <c r="Q58" s="433">
        <f t="shared" si="37"/>
        <v>105</v>
      </c>
      <c r="R58" s="967"/>
      <c r="S58" s="432"/>
      <c r="T58" s="44"/>
      <c r="U58" s="194">
        <v>80</v>
      </c>
      <c r="V58" s="193">
        <v>80</v>
      </c>
      <c r="W58" s="205">
        <v>80</v>
      </c>
      <c r="X58" s="206">
        <v>90</v>
      </c>
      <c r="Y58" s="205">
        <v>90</v>
      </c>
      <c r="Z58" s="204">
        <v>90</v>
      </c>
      <c r="AA58" s="206">
        <v>110</v>
      </c>
      <c r="AB58" s="204">
        <v>110</v>
      </c>
      <c r="AC58" s="204">
        <v>110</v>
      </c>
      <c r="AD58" s="206">
        <v>89.938699999999997</v>
      </c>
      <c r="AE58" s="206">
        <v>89.938699999999997</v>
      </c>
      <c r="AF58" s="206">
        <v>89.938699999999997</v>
      </c>
      <c r="AG58" s="206">
        <v>102</v>
      </c>
      <c r="AH58" s="204">
        <v>102</v>
      </c>
      <c r="AI58" s="206">
        <v>102</v>
      </c>
      <c r="AJ58" s="206">
        <v>105</v>
      </c>
      <c r="AK58" s="204">
        <v>105</v>
      </c>
      <c r="AL58" s="206">
        <v>105</v>
      </c>
      <c r="AM58" s="206">
        <v>93</v>
      </c>
      <c r="AN58" s="204">
        <v>93</v>
      </c>
      <c r="AO58" s="206">
        <v>93</v>
      </c>
    </row>
    <row r="59" spans="1:41" ht="33.75" customHeight="1">
      <c r="A59" s="178"/>
      <c r="B59" s="179" t="s">
        <v>82</v>
      </c>
      <c r="C59" s="180" t="s">
        <v>59</v>
      </c>
      <c r="D59" s="180">
        <v>2742.2999999999997</v>
      </c>
      <c r="E59" s="44">
        <v>2899.8</v>
      </c>
      <c r="F59" s="112">
        <v>2987.2298139</v>
      </c>
      <c r="G59" s="112">
        <v>3043.0817465999994</v>
      </c>
      <c r="H59" s="555">
        <f t="shared" si="14"/>
        <v>1366.5317465999999</v>
      </c>
      <c r="I59" s="434"/>
      <c r="J59" s="433">
        <f t="shared" si="31"/>
        <v>506.85</v>
      </c>
      <c r="K59" s="433">
        <f t="shared" si="32"/>
        <v>88</v>
      </c>
      <c r="L59" s="433">
        <f t="shared" si="33"/>
        <v>275.39999999999998</v>
      </c>
      <c r="M59" s="433">
        <f t="shared" si="34"/>
        <v>496.28174659999996</v>
      </c>
      <c r="N59" s="318">
        <f t="shared" si="29"/>
        <v>1676.55</v>
      </c>
      <c r="O59" s="433">
        <f t="shared" si="35"/>
        <v>148.5</v>
      </c>
      <c r="P59" s="433">
        <f t="shared" si="36"/>
        <v>330</v>
      </c>
      <c r="Q59" s="433">
        <f t="shared" si="37"/>
        <v>1198.05</v>
      </c>
      <c r="R59" s="966"/>
      <c r="S59" s="434"/>
      <c r="T59" s="44"/>
      <c r="U59" s="194">
        <v>88</v>
      </c>
      <c r="V59" s="193">
        <v>88</v>
      </c>
      <c r="W59" s="205">
        <v>88</v>
      </c>
      <c r="X59" s="206">
        <v>148.5</v>
      </c>
      <c r="Y59" s="205">
        <v>148.5</v>
      </c>
      <c r="Z59" s="204">
        <v>148.5</v>
      </c>
      <c r="AA59" s="206">
        <v>330</v>
      </c>
      <c r="AB59" s="206">
        <v>330</v>
      </c>
      <c r="AC59" s="204">
        <v>330</v>
      </c>
      <c r="AD59" s="206">
        <v>440.69962999999996</v>
      </c>
      <c r="AE59" s="292">
        <v>440.42981389999994</v>
      </c>
      <c r="AF59" s="292">
        <v>496.28174659999996</v>
      </c>
      <c r="AG59" s="206">
        <v>275.39999999999998</v>
      </c>
      <c r="AH59" s="204">
        <v>275.39999999999998</v>
      </c>
      <c r="AI59" s="206">
        <v>275.39999999999998</v>
      </c>
      <c r="AJ59" s="206">
        <v>1108</v>
      </c>
      <c r="AK59" s="206">
        <v>1198.05</v>
      </c>
      <c r="AL59" s="206">
        <v>1198.05</v>
      </c>
      <c r="AM59" s="206">
        <v>510</v>
      </c>
      <c r="AN59" s="206">
        <v>506.85</v>
      </c>
      <c r="AO59" s="206">
        <v>506.85</v>
      </c>
    </row>
    <row r="60" spans="1:41" s="321" customFormat="1" ht="36" customHeight="1">
      <c r="A60" s="462" t="s">
        <v>89</v>
      </c>
      <c r="B60" s="305" t="s">
        <v>83</v>
      </c>
      <c r="C60" s="317" t="s">
        <v>56</v>
      </c>
      <c r="D60" s="317">
        <v>51</v>
      </c>
      <c r="E60" s="318">
        <v>33</v>
      </c>
      <c r="F60" s="327">
        <v>33</v>
      </c>
      <c r="G60" s="327">
        <v>29</v>
      </c>
      <c r="H60" s="555">
        <f t="shared" si="14"/>
        <v>9</v>
      </c>
      <c r="I60" s="434"/>
      <c r="J60" s="433">
        <f t="shared" si="31"/>
        <v>8</v>
      </c>
      <c r="K60" s="433">
        <f t="shared" si="32"/>
        <v>1</v>
      </c>
      <c r="L60" s="433"/>
      <c r="M60" s="433"/>
      <c r="N60" s="318">
        <f t="shared" si="29"/>
        <v>20</v>
      </c>
      <c r="O60" s="433"/>
      <c r="P60" s="433">
        <f t="shared" si="36"/>
        <v>5</v>
      </c>
      <c r="Q60" s="433">
        <f t="shared" si="37"/>
        <v>15</v>
      </c>
      <c r="R60" s="966"/>
      <c r="S60" s="434"/>
      <c r="T60" s="318"/>
      <c r="U60" s="469">
        <v>1</v>
      </c>
      <c r="V60" s="442">
        <v>1</v>
      </c>
      <c r="W60" s="443">
        <v>1</v>
      </c>
      <c r="X60" s="446">
        <v>0</v>
      </c>
      <c r="Y60" s="443">
        <v>0</v>
      </c>
      <c r="Z60" s="444">
        <v>0</v>
      </c>
      <c r="AA60" s="446">
        <v>5</v>
      </c>
      <c r="AB60" s="444">
        <v>5</v>
      </c>
      <c r="AC60" s="444">
        <v>5</v>
      </c>
      <c r="AD60" s="446">
        <v>0</v>
      </c>
      <c r="AE60" s="444">
        <v>0</v>
      </c>
      <c r="AF60" s="446">
        <v>0</v>
      </c>
      <c r="AG60" s="446"/>
      <c r="AH60" s="444">
        <v>0</v>
      </c>
      <c r="AI60" s="446">
        <v>0</v>
      </c>
      <c r="AJ60" s="446">
        <v>15</v>
      </c>
      <c r="AK60" s="444">
        <v>15</v>
      </c>
      <c r="AL60" s="446">
        <v>15</v>
      </c>
      <c r="AM60" s="446">
        <v>12</v>
      </c>
      <c r="AN60" s="444">
        <v>12</v>
      </c>
      <c r="AO60" s="446">
        <v>8</v>
      </c>
    </row>
    <row r="61" spans="1:41" ht="36" customHeight="1">
      <c r="A61" s="178"/>
      <c r="B61" s="186" t="s">
        <v>84</v>
      </c>
      <c r="C61" s="180" t="s">
        <v>56</v>
      </c>
      <c r="D61" s="180">
        <v>26</v>
      </c>
      <c r="E61" s="44">
        <v>11</v>
      </c>
      <c r="F61" s="112">
        <v>11</v>
      </c>
      <c r="G61" s="112">
        <v>11</v>
      </c>
      <c r="H61" s="555"/>
      <c r="I61" s="434"/>
      <c r="J61" s="433"/>
      <c r="K61" s="433"/>
      <c r="L61" s="433"/>
      <c r="M61" s="433"/>
      <c r="N61" s="318">
        <f t="shared" si="29"/>
        <v>11</v>
      </c>
      <c r="O61" s="433"/>
      <c r="P61" s="433">
        <f t="shared" si="36"/>
        <v>3</v>
      </c>
      <c r="Q61" s="433">
        <f t="shared" si="37"/>
        <v>8</v>
      </c>
      <c r="R61" s="966"/>
      <c r="S61" s="434"/>
      <c r="T61" s="44"/>
      <c r="U61" s="200">
        <v>0</v>
      </c>
      <c r="V61" s="193">
        <v>0</v>
      </c>
      <c r="W61" s="205">
        <v>0</v>
      </c>
      <c r="X61" s="293">
        <v>0</v>
      </c>
      <c r="Y61" s="205">
        <v>0</v>
      </c>
      <c r="Z61" s="204">
        <v>0</v>
      </c>
      <c r="AA61" s="293">
        <v>3</v>
      </c>
      <c r="AB61" s="294">
        <v>3</v>
      </c>
      <c r="AC61" s="294">
        <v>3</v>
      </c>
      <c r="AD61" s="293">
        <v>0</v>
      </c>
      <c r="AE61" s="204">
        <v>0</v>
      </c>
      <c r="AF61" s="206">
        <v>0</v>
      </c>
      <c r="AG61" s="293">
        <v>0</v>
      </c>
      <c r="AH61" s="204">
        <v>0</v>
      </c>
      <c r="AI61" s="206">
        <v>0</v>
      </c>
      <c r="AJ61" s="293">
        <v>8</v>
      </c>
      <c r="AK61" s="204">
        <v>8</v>
      </c>
      <c r="AL61" s="206">
        <v>8</v>
      </c>
      <c r="AM61" s="206">
        <v>0</v>
      </c>
      <c r="AN61" s="204">
        <v>0</v>
      </c>
      <c r="AO61" s="206">
        <v>0</v>
      </c>
    </row>
    <row r="62" spans="1:41" ht="36" customHeight="1">
      <c r="A62" s="178"/>
      <c r="B62" s="179" t="s">
        <v>81</v>
      </c>
      <c r="C62" s="180" t="s">
        <v>69</v>
      </c>
      <c r="D62" s="180">
        <v>147.92307692307693</v>
      </c>
      <c r="E62" s="44">
        <v>226.36363636363637</v>
      </c>
      <c r="F62" s="40">
        <v>225.99999999999997</v>
      </c>
      <c r="G62" s="40">
        <v>198.54545454545456</v>
      </c>
      <c r="H62" s="555">
        <f t="shared" si="14"/>
        <v>150.5</v>
      </c>
      <c r="I62" s="397"/>
      <c r="J62" s="433">
        <f t="shared" si="31"/>
        <v>75.5</v>
      </c>
      <c r="K62" s="433">
        <f t="shared" si="32"/>
        <v>75</v>
      </c>
      <c r="L62" s="433"/>
      <c r="M62" s="433"/>
      <c r="N62" s="318">
        <f t="shared" si="29"/>
        <v>151</v>
      </c>
      <c r="O62" s="433"/>
      <c r="P62" s="433">
        <f t="shared" si="36"/>
        <v>75</v>
      </c>
      <c r="Q62" s="433">
        <f t="shared" si="37"/>
        <v>76</v>
      </c>
      <c r="R62" s="970"/>
      <c r="S62" s="397"/>
      <c r="T62" s="44"/>
      <c r="U62" s="193">
        <v>75</v>
      </c>
      <c r="V62" s="193">
        <v>75</v>
      </c>
      <c r="W62" s="205">
        <v>75</v>
      </c>
      <c r="X62" s="205"/>
      <c r="Y62" s="205">
        <v>0</v>
      </c>
      <c r="Z62" s="204">
        <v>0</v>
      </c>
      <c r="AA62" s="204">
        <v>75</v>
      </c>
      <c r="AB62" s="204">
        <v>75</v>
      </c>
      <c r="AC62" s="204">
        <v>75</v>
      </c>
      <c r="AD62" s="205"/>
      <c r="AE62" s="204">
        <v>0</v>
      </c>
      <c r="AF62" s="206">
        <v>0</v>
      </c>
      <c r="AG62" s="204"/>
      <c r="AH62" s="204">
        <v>0</v>
      </c>
      <c r="AI62" s="206">
        <v>0</v>
      </c>
      <c r="AJ62" s="204">
        <v>76</v>
      </c>
      <c r="AK62" s="204">
        <v>76</v>
      </c>
      <c r="AL62" s="206">
        <v>76</v>
      </c>
      <c r="AM62" s="206">
        <v>75.5</v>
      </c>
      <c r="AN62" s="204">
        <v>75.5</v>
      </c>
      <c r="AO62" s="206">
        <v>75.5</v>
      </c>
    </row>
    <row r="63" spans="1:41" ht="36" customHeight="1">
      <c r="A63" s="178"/>
      <c r="B63" s="179" t="s">
        <v>82</v>
      </c>
      <c r="C63" s="180" t="s">
        <v>59</v>
      </c>
      <c r="D63" s="180">
        <v>384.6</v>
      </c>
      <c r="E63" s="44">
        <v>249</v>
      </c>
      <c r="F63" s="110">
        <v>248.6</v>
      </c>
      <c r="G63" s="110">
        <v>218.4</v>
      </c>
      <c r="H63" s="555">
        <f t="shared" si="14"/>
        <v>67.900000000000006</v>
      </c>
      <c r="I63" s="437"/>
      <c r="J63" s="433">
        <f t="shared" si="31"/>
        <v>60.4</v>
      </c>
      <c r="K63" s="433">
        <f t="shared" si="32"/>
        <v>7.5</v>
      </c>
      <c r="L63" s="433"/>
      <c r="M63" s="433"/>
      <c r="N63" s="318">
        <f t="shared" si="29"/>
        <v>150.5</v>
      </c>
      <c r="O63" s="433"/>
      <c r="P63" s="433">
        <f t="shared" si="36"/>
        <v>37.5</v>
      </c>
      <c r="Q63" s="433">
        <f t="shared" si="37"/>
        <v>113</v>
      </c>
      <c r="R63" s="971"/>
      <c r="S63" s="437"/>
      <c r="T63" s="180"/>
      <c r="U63" s="193">
        <v>7.5</v>
      </c>
      <c r="V63" s="193">
        <v>7.5</v>
      </c>
      <c r="W63" s="205">
        <v>7.5</v>
      </c>
      <c r="X63" s="205">
        <v>0</v>
      </c>
      <c r="Y63" s="205">
        <v>0</v>
      </c>
      <c r="Z63" s="204">
        <v>0</v>
      </c>
      <c r="AA63" s="205">
        <v>37.5</v>
      </c>
      <c r="AB63" s="204">
        <v>37.5</v>
      </c>
      <c r="AC63" s="204">
        <v>37.5</v>
      </c>
      <c r="AD63" s="205">
        <v>0</v>
      </c>
      <c r="AE63" s="204">
        <v>0</v>
      </c>
      <c r="AF63" s="206">
        <v>0</v>
      </c>
      <c r="AG63" s="205"/>
      <c r="AH63" s="204">
        <v>0</v>
      </c>
      <c r="AI63" s="206">
        <v>0</v>
      </c>
      <c r="AJ63" s="205">
        <v>113</v>
      </c>
      <c r="AK63" s="204">
        <v>113</v>
      </c>
      <c r="AL63" s="206">
        <v>113</v>
      </c>
      <c r="AM63" s="205">
        <v>90.6</v>
      </c>
      <c r="AN63" s="204">
        <v>90.6</v>
      </c>
      <c r="AO63" s="206">
        <v>60.4</v>
      </c>
    </row>
    <row r="64" spans="1:41" s="321" customFormat="1" ht="40.5" customHeight="1">
      <c r="A64" s="440">
        <v>8</v>
      </c>
      <c r="B64" s="305" t="s">
        <v>85</v>
      </c>
      <c r="C64" s="317" t="s">
        <v>86</v>
      </c>
      <c r="D64" s="317">
        <v>81.05</v>
      </c>
      <c r="E64" s="318">
        <v>81.05</v>
      </c>
      <c r="F64" s="327">
        <v>65.650000000000006</v>
      </c>
      <c r="G64" s="470">
        <v>65.650000000000006</v>
      </c>
      <c r="H64" s="555">
        <f t="shared" si="14"/>
        <v>8.5500000000000007</v>
      </c>
      <c r="I64" s="438"/>
      <c r="J64" s="433">
        <f t="shared" si="31"/>
        <v>4.75</v>
      </c>
      <c r="K64" s="433"/>
      <c r="L64" s="433"/>
      <c r="M64" s="433">
        <f t="shared" si="34"/>
        <v>3.8</v>
      </c>
      <c r="N64" s="318">
        <f t="shared" si="29"/>
        <v>57.1</v>
      </c>
      <c r="O64" s="433"/>
      <c r="P64" s="433">
        <f t="shared" si="36"/>
        <v>0.5</v>
      </c>
      <c r="Q64" s="433">
        <f t="shared" si="37"/>
        <v>56.6</v>
      </c>
      <c r="R64" s="972"/>
      <c r="S64" s="438"/>
      <c r="T64" s="318"/>
      <c r="U64" s="443">
        <v>0</v>
      </c>
      <c r="V64" s="443">
        <v>0</v>
      </c>
      <c r="W64" s="443">
        <v>0</v>
      </c>
      <c r="X64" s="443">
        <v>0</v>
      </c>
      <c r="Y64" s="443">
        <v>0</v>
      </c>
      <c r="Z64" s="444">
        <v>0</v>
      </c>
      <c r="AA64" s="446">
        <v>0.5</v>
      </c>
      <c r="AB64" s="444">
        <v>0.5</v>
      </c>
      <c r="AC64" s="444">
        <v>0.5</v>
      </c>
      <c r="AD64" s="443">
        <v>3.8</v>
      </c>
      <c r="AE64" s="443">
        <v>3.8</v>
      </c>
      <c r="AF64" s="443">
        <v>3.8</v>
      </c>
      <c r="AG64" s="444"/>
      <c r="AH64" s="444">
        <v>0</v>
      </c>
      <c r="AI64" s="446">
        <v>0</v>
      </c>
      <c r="AJ64" s="444">
        <v>72</v>
      </c>
      <c r="AK64" s="444">
        <v>56.6</v>
      </c>
      <c r="AL64" s="446">
        <v>56.6</v>
      </c>
      <c r="AM64" s="446">
        <v>4.8</v>
      </c>
      <c r="AN64" s="444">
        <v>4.75</v>
      </c>
      <c r="AO64" s="446">
        <v>4.75</v>
      </c>
    </row>
    <row r="65" spans="1:41" s="321" customFormat="1" ht="35.25" customHeight="1">
      <c r="A65" s="440">
        <v>9</v>
      </c>
      <c r="B65" s="305" t="s">
        <v>87</v>
      </c>
      <c r="C65" s="317" t="s">
        <v>56</v>
      </c>
      <c r="D65" s="317">
        <v>1387.75</v>
      </c>
      <c r="E65" s="318">
        <v>1389.25</v>
      </c>
      <c r="F65" s="327">
        <v>1388.2799999999997</v>
      </c>
      <c r="G65" s="327">
        <v>1415.25</v>
      </c>
      <c r="H65" s="555">
        <f t="shared" si="14"/>
        <v>1261.7</v>
      </c>
      <c r="I65" s="432">
        <f t="shared" ref="I65:M65" si="38">I66+I82</f>
        <v>328.7</v>
      </c>
      <c r="J65" s="432">
        <f t="shared" si="38"/>
        <v>818.35</v>
      </c>
      <c r="K65" s="432">
        <f t="shared" si="38"/>
        <v>49</v>
      </c>
      <c r="L65" s="432">
        <f t="shared" si="38"/>
        <v>25.700000000000003</v>
      </c>
      <c r="M65" s="432">
        <f t="shared" si="38"/>
        <v>39.950000000000003</v>
      </c>
      <c r="N65" s="318">
        <f t="shared" si="29"/>
        <v>1548.6</v>
      </c>
      <c r="O65" s="432">
        <f t="shared" ref="O65:S65" si="39">O66+O82</f>
        <v>144.5</v>
      </c>
      <c r="P65" s="432">
        <f t="shared" si="39"/>
        <v>84.3</v>
      </c>
      <c r="Q65" s="432">
        <f t="shared" si="39"/>
        <v>472.79999999999995</v>
      </c>
      <c r="R65" s="967">
        <f t="shared" si="39"/>
        <v>418</v>
      </c>
      <c r="S65" s="432">
        <f t="shared" si="39"/>
        <v>429</v>
      </c>
      <c r="T65" s="318"/>
      <c r="U65" s="441">
        <v>49</v>
      </c>
      <c r="V65" s="441">
        <v>49</v>
      </c>
      <c r="W65" s="444">
        <v>49</v>
      </c>
      <c r="X65" s="444">
        <v>140.53</v>
      </c>
      <c r="Y65" s="444">
        <v>140.53</v>
      </c>
      <c r="Z65" s="444">
        <v>140.5</v>
      </c>
      <c r="AA65" s="444">
        <v>65</v>
      </c>
      <c r="AB65" s="444">
        <v>65.2</v>
      </c>
      <c r="AC65" s="444">
        <v>65.2</v>
      </c>
      <c r="AD65" s="444">
        <v>35.200000000000003</v>
      </c>
      <c r="AE65" s="444">
        <v>35.200000000000003</v>
      </c>
      <c r="AF65" s="444">
        <v>35.200000000000003</v>
      </c>
      <c r="AG65" s="444">
        <v>22</v>
      </c>
      <c r="AH65" s="444">
        <v>21.900000000000002</v>
      </c>
      <c r="AI65" s="444">
        <v>21.900000000000002</v>
      </c>
      <c r="AJ65" s="444">
        <v>390</v>
      </c>
      <c r="AK65" s="444">
        <v>390.29999999999995</v>
      </c>
      <c r="AL65" s="444">
        <v>390.29999999999995</v>
      </c>
      <c r="AM65" s="444">
        <v>687</v>
      </c>
      <c r="AN65" s="444">
        <v>686.15</v>
      </c>
      <c r="AO65" s="444">
        <v>713.15</v>
      </c>
    </row>
    <row r="66" spans="1:41" s="321" customFormat="1" ht="36.75" customHeight="1">
      <c r="A66" s="440">
        <v>10</v>
      </c>
      <c r="B66" s="305" t="s">
        <v>88</v>
      </c>
      <c r="C66" s="317" t="s">
        <v>56</v>
      </c>
      <c r="D66" s="317">
        <v>175</v>
      </c>
      <c r="E66" s="318">
        <v>175</v>
      </c>
      <c r="F66" s="327">
        <v>175</v>
      </c>
      <c r="G66" s="327">
        <v>172</v>
      </c>
      <c r="H66" s="555">
        <f t="shared" si="14"/>
        <v>167</v>
      </c>
      <c r="I66" s="434"/>
      <c r="J66" s="436">
        <f>+J67+J70+J76+J79</f>
        <v>165</v>
      </c>
      <c r="K66" s="436">
        <f>+K67+K70+K76+K79</f>
        <v>2</v>
      </c>
      <c r="L66" s="436"/>
      <c r="M66" s="436"/>
      <c r="N66" s="475">
        <f>+N67+N70+N76+N79</f>
        <v>157</v>
      </c>
      <c r="O66" s="436"/>
      <c r="P66" s="436"/>
      <c r="Q66" s="436"/>
      <c r="R66" s="969">
        <f t="shared" ref="R66:S66" si="40">+R67+R70+R76+R79</f>
        <v>117</v>
      </c>
      <c r="S66" s="436">
        <f t="shared" si="40"/>
        <v>40</v>
      </c>
      <c r="T66" s="318"/>
      <c r="U66" s="441">
        <v>2</v>
      </c>
      <c r="V66" s="441">
        <v>2</v>
      </c>
      <c r="W66" s="444">
        <v>2</v>
      </c>
      <c r="X66" s="444">
        <v>0</v>
      </c>
      <c r="Y66" s="444">
        <v>0</v>
      </c>
      <c r="Z66" s="444">
        <v>0</v>
      </c>
      <c r="AA66" s="444">
        <v>1</v>
      </c>
      <c r="AB66" s="444">
        <v>1</v>
      </c>
      <c r="AC66" s="444">
        <v>1</v>
      </c>
      <c r="AD66" s="444">
        <v>0</v>
      </c>
      <c r="AE66" s="444">
        <v>0</v>
      </c>
      <c r="AF66" s="444">
        <v>0</v>
      </c>
      <c r="AG66" s="444">
        <v>0</v>
      </c>
      <c r="AH66" s="444">
        <v>0</v>
      </c>
      <c r="AI66" s="444">
        <v>0</v>
      </c>
      <c r="AJ66" s="444">
        <v>4</v>
      </c>
      <c r="AK66" s="444">
        <v>4</v>
      </c>
      <c r="AL66" s="444">
        <v>4</v>
      </c>
      <c r="AM66" s="444">
        <v>168</v>
      </c>
      <c r="AN66" s="444">
        <v>168</v>
      </c>
      <c r="AO66" s="444">
        <v>165</v>
      </c>
    </row>
    <row r="67" spans="1:41" s="321" customFormat="1" ht="33" customHeight="1">
      <c r="A67" s="462" t="s">
        <v>89</v>
      </c>
      <c r="B67" s="305" t="s">
        <v>90</v>
      </c>
      <c r="C67" s="317" t="s">
        <v>56</v>
      </c>
      <c r="D67" s="317">
        <v>21</v>
      </c>
      <c r="E67" s="320">
        <v>21</v>
      </c>
      <c r="F67" s="320">
        <v>21</v>
      </c>
      <c r="G67" s="320">
        <v>21</v>
      </c>
      <c r="H67" s="555">
        <f t="shared" si="14"/>
        <v>21</v>
      </c>
      <c r="I67" s="397"/>
      <c r="J67" s="433">
        <f t="shared" si="31"/>
        <v>20</v>
      </c>
      <c r="K67" s="433">
        <f t="shared" si="32"/>
        <v>1</v>
      </c>
      <c r="L67" s="433"/>
      <c r="M67" s="433"/>
      <c r="N67" s="318">
        <f t="shared" si="29"/>
        <v>123</v>
      </c>
      <c r="O67" s="433"/>
      <c r="P67" s="433"/>
      <c r="Q67" s="433"/>
      <c r="R67" s="970">
        <v>103</v>
      </c>
      <c r="S67" s="397">
        <v>20</v>
      </c>
      <c r="T67" s="318"/>
      <c r="U67" s="441">
        <v>1</v>
      </c>
      <c r="V67" s="442">
        <v>1</v>
      </c>
      <c r="W67" s="443">
        <v>1</v>
      </c>
      <c r="X67" s="444">
        <v>0</v>
      </c>
      <c r="Y67" s="443">
        <v>0</v>
      </c>
      <c r="Z67" s="444">
        <v>0</v>
      </c>
      <c r="AA67" s="444">
        <v>0</v>
      </c>
      <c r="AB67" s="444">
        <v>0</v>
      </c>
      <c r="AC67" s="444">
        <v>0</v>
      </c>
      <c r="AD67" s="444">
        <v>0</v>
      </c>
      <c r="AE67" s="444">
        <v>0</v>
      </c>
      <c r="AF67" s="446">
        <v>0</v>
      </c>
      <c r="AG67" s="444">
        <v>0</v>
      </c>
      <c r="AH67" s="444">
        <v>0</v>
      </c>
      <c r="AI67" s="446">
        <v>0</v>
      </c>
      <c r="AJ67" s="444"/>
      <c r="AK67" s="448"/>
      <c r="AL67" s="446">
        <v>0</v>
      </c>
      <c r="AM67" s="446">
        <v>20</v>
      </c>
      <c r="AN67" s="444">
        <v>20</v>
      </c>
      <c r="AO67" s="446">
        <v>20</v>
      </c>
    </row>
    <row r="68" spans="1:41" ht="30" customHeight="1">
      <c r="A68" s="178"/>
      <c r="B68" s="179" t="s">
        <v>68</v>
      </c>
      <c r="C68" s="180" t="s">
        <v>69</v>
      </c>
      <c r="D68" s="180">
        <v>11.142857142857142</v>
      </c>
      <c r="E68" s="40">
        <v>11.142857142857142</v>
      </c>
      <c r="F68" s="40">
        <v>11.142857142857142</v>
      </c>
      <c r="G68" s="40">
        <v>11.142857142857142</v>
      </c>
      <c r="H68" s="555">
        <f t="shared" si="14"/>
        <v>21.2</v>
      </c>
      <c r="I68" s="397"/>
      <c r="J68" s="433">
        <f t="shared" si="31"/>
        <v>11.2</v>
      </c>
      <c r="K68" s="433">
        <f t="shared" si="32"/>
        <v>10</v>
      </c>
      <c r="L68" s="433"/>
      <c r="M68" s="433"/>
      <c r="N68" s="318">
        <f t="shared" si="29"/>
        <v>28</v>
      </c>
      <c r="O68" s="433"/>
      <c r="P68" s="433"/>
      <c r="Q68" s="433"/>
      <c r="R68" s="970">
        <v>14</v>
      </c>
      <c r="S68" s="397">
        <v>14</v>
      </c>
      <c r="T68" s="44"/>
      <c r="U68" s="192">
        <v>10</v>
      </c>
      <c r="V68" s="193">
        <v>10</v>
      </c>
      <c r="W68" s="205">
        <v>10</v>
      </c>
      <c r="X68" s="204">
        <v>0</v>
      </c>
      <c r="Y68" s="205">
        <v>0</v>
      </c>
      <c r="Z68" s="204">
        <v>0</v>
      </c>
      <c r="AA68" s="204">
        <v>0</v>
      </c>
      <c r="AB68" s="207">
        <v>0</v>
      </c>
      <c r="AC68" s="207">
        <v>0</v>
      </c>
      <c r="AD68" s="204">
        <v>0</v>
      </c>
      <c r="AE68" s="204">
        <v>0</v>
      </c>
      <c r="AF68" s="206">
        <v>0</v>
      </c>
      <c r="AG68" s="204">
        <v>0</v>
      </c>
      <c r="AH68" s="204">
        <v>0</v>
      </c>
      <c r="AI68" s="206">
        <v>0</v>
      </c>
      <c r="AJ68" s="204"/>
      <c r="AK68" s="207">
        <v>0</v>
      </c>
      <c r="AL68" s="206">
        <v>0</v>
      </c>
      <c r="AM68" s="204">
        <v>11.2</v>
      </c>
      <c r="AN68" s="204">
        <v>11.2</v>
      </c>
      <c r="AO68" s="206">
        <v>11.2</v>
      </c>
    </row>
    <row r="69" spans="1:41" ht="30" customHeight="1">
      <c r="A69" s="178"/>
      <c r="B69" s="179" t="s">
        <v>65</v>
      </c>
      <c r="C69" s="180" t="s">
        <v>59</v>
      </c>
      <c r="D69" s="180">
        <v>23.4</v>
      </c>
      <c r="E69" s="44">
        <v>23.4</v>
      </c>
      <c r="F69" s="112">
        <v>23.4</v>
      </c>
      <c r="G69" s="112">
        <v>23.4</v>
      </c>
      <c r="H69" s="555">
        <f t="shared" si="14"/>
        <v>23.4</v>
      </c>
      <c r="I69" s="434"/>
      <c r="J69" s="433">
        <f t="shared" si="31"/>
        <v>22.4</v>
      </c>
      <c r="K69" s="433">
        <f t="shared" si="32"/>
        <v>1</v>
      </c>
      <c r="L69" s="433"/>
      <c r="M69" s="433"/>
      <c r="N69" s="318">
        <f t="shared" si="29"/>
        <v>172</v>
      </c>
      <c r="O69" s="433"/>
      <c r="P69" s="433"/>
      <c r="Q69" s="433"/>
      <c r="R69" s="966">
        <v>144</v>
      </c>
      <c r="S69" s="434">
        <v>28</v>
      </c>
      <c r="T69" s="44"/>
      <c r="U69" s="192">
        <v>1</v>
      </c>
      <c r="V69" s="193">
        <v>1</v>
      </c>
      <c r="W69" s="205">
        <v>1</v>
      </c>
      <c r="X69" s="204">
        <v>0</v>
      </c>
      <c r="Y69" s="205">
        <v>0</v>
      </c>
      <c r="Z69" s="204">
        <v>0</v>
      </c>
      <c r="AA69" s="204">
        <v>0</v>
      </c>
      <c r="AB69" s="207">
        <v>0</v>
      </c>
      <c r="AC69" s="207">
        <v>0</v>
      </c>
      <c r="AD69" s="204">
        <v>0</v>
      </c>
      <c r="AE69" s="204">
        <v>0</v>
      </c>
      <c r="AF69" s="206">
        <v>0</v>
      </c>
      <c r="AG69" s="204">
        <v>0</v>
      </c>
      <c r="AH69" s="204">
        <v>0</v>
      </c>
      <c r="AI69" s="206">
        <v>0</v>
      </c>
      <c r="AJ69" s="204"/>
      <c r="AK69" s="204">
        <v>0</v>
      </c>
      <c r="AL69" s="204">
        <v>0</v>
      </c>
      <c r="AM69" s="204">
        <v>22.4</v>
      </c>
      <c r="AN69" s="204">
        <v>22.4</v>
      </c>
      <c r="AO69" s="204">
        <v>22.4</v>
      </c>
    </row>
    <row r="70" spans="1:41" s="321" customFormat="1" ht="30" customHeight="1">
      <c r="A70" s="440" t="s">
        <v>89</v>
      </c>
      <c r="B70" s="305" t="s">
        <v>91</v>
      </c>
      <c r="C70" s="317" t="s">
        <v>56</v>
      </c>
      <c r="D70" s="317">
        <v>9</v>
      </c>
      <c r="E70" s="318">
        <v>9</v>
      </c>
      <c r="F70" s="318">
        <v>9</v>
      </c>
      <c r="G70" s="318">
        <v>6</v>
      </c>
      <c r="H70" s="555">
        <f t="shared" si="14"/>
        <v>6</v>
      </c>
      <c r="I70" s="432"/>
      <c r="J70" s="433">
        <f t="shared" si="31"/>
        <v>5</v>
      </c>
      <c r="K70" s="433">
        <f t="shared" si="32"/>
        <v>1</v>
      </c>
      <c r="L70" s="433"/>
      <c r="M70" s="433"/>
      <c r="N70" s="318">
        <f t="shared" si="29"/>
        <v>20</v>
      </c>
      <c r="O70" s="433"/>
      <c r="P70" s="433"/>
      <c r="Q70" s="433"/>
      <c r="R70" s="967">
        <v>5</v>
      </c>
      <c r="S70" s="432">
        <v>15</v>
      </c>
      <c r="T70" s="318"/>
      <c r="U70" s="441">
        <v>1</v>
      </c>
      <c r="V70" s="442">
        <v>1</v>
      </c>
      <c r="W70" s="443">
        <v>1</v>
      </c>
      <c r="X70" s="444">
        <v>0</v>
      </c>
      <c r="Y70" s="443">
        <v>0</v>
      </c>
      <c r="Z70" s="444">
        <v>0</v>
      </c>
      <c r="AA70" s="444">
        <v>0</v>
      </c>
      <c r="AB70" s="444">
        <v>0</v>
      </c>
      <c r="AC70" s="444">
        <v>0</v>
      </c>
      <c r="AD70" s="444">
        <v>0</v>
      </c>
      <c r="AE70" s="444">
        <v>0</v>
      </c>
      <c r="AF70" s="446">
        <v>0</v>
      </c>
      <c r="AG70" s="444">
        <v>0</v>
      </c>
      <c r="AH70" s="444">
        <v>0</v>
      </c>
      <c r="AI70" s="446">
        <v>0</v>
      </c>
      <c r="AJ70" s="444"/>
      <c r="AK70" s="444"/>
      <c r="AL70" s="446">
        <v>0</v>
      </c>
      <c r="AM70" s="443">
        <v>8</v>
      </c>
      <c r="AN70" s="443">
        <v>8</v>
      </c>
      <c r="AO70" s="443">
        <v>5</v>
      </c>
    </row>
    <row r="71" spans="1:41" ht="30" customHeight="1">
      <c r="A71" s="178"/>
      <c r="B71" s="179" t="s">
        <v>68</v>
      </c>
      <c r="C71" s="180" t="s">
        <v>69</v>
      </c>
      <c r="D71" s="180">
        <v>9.2222222222222232</v>
      </c>
      <c r="E71" s="44">
        <v>9.2222222222222232</v>
      </c>
      <c r="F71" s="44">
        <v>9.2666666666666657</v>
      </c>
      <c r="G71" s="44">
        <v>9.2500000000000018</v>
      </c>
      <c r="H71" s="555">
        <f t="shared" si="14"/>
        <v>17.899999999999999</v>
      </c>
      <c r="I71" s="432"/>
      <c r="J71" s="433">
        <f t="shared" si="31"/>
        <v>9.3000000000000007</v>
      </c>
      <c r="K71" s="433">
        <f t="shared" si="32"/>
        <v>8.6</v>
      </c>
      <c r="L71" s="433"/>
      <c r="M71" s="433"/>
      <c r="N71" s="318">
        <f t="shared" si="29"/>
        <v>30</v>
      </c>
      <c r="O71" s="433"/>
      <c r="P71" s="433"/>
      <c r="Q71" s="433"/>
      <c r="R71" s="967">
        <v>15</v>
      </c>
      <c r="S71" s="432">
        <v>15</v>
      </c>
      <c r="T71" s="44"/>
      <c r="U71" s="192">
        <v>8.6</v>
      </c>
      <c r="V71" s="193">
        <v>8.6</v>
      </c>
      <c r="W71" s="205">
        <v>8.6</v>
      </c>
      <c r="X71" s="204">
        <v>0</v>
      </c>
      <c r="Y71" s="205">
        <v>0</v>
      </c>
      <c r="Z71" s="204">
        <v>0</v>
      </c>
      <c r="AA71" s="204"/>
      <c r="AB71" s="207">
        <v>0</v>
      </c>
      <c r="AC71" s="207">
        <v>0</v>
      </c>
      <c r="AD71" s="204">
        <v>0</v>
      </c>
      <c r="AE71" s="204">
        <v>0</v>
      </c>
      <c r="AF71" s="206">
        <v>0</v>
      </c>
      <c r="AG71" s="204">
        <v>0</v>
      </c>
      <c r="AH71" s="204">
        <v>0</v>
      </c>
      <c r="AI71" s="206">
        <v>0</v>
      </c>
      <c r="AJ71" s="204"/>
      <c r="AK71" s="207">
        <v>0</v>
      </c>
      <c r="AL71" s="206">
        <v>0</v>
      </c>
      <c r="AM71" s="204">
        <v>9.3000000000000007</v>
      </c>
      <c r="AN71" s="204">
        <v>9.3000000000000007</v>
      </c>
      <c r="AO71" s="206">
        <v>9.3000000000000007</v>
      </c>
    </row>
    <row r="72" spans="1:41" ht="30" customHeight="1">
      <c r="A72" s="178"/>
      <c r="B72" s="179" t="s">
        <v>65</v>
      </c>
      <c r="C72" s="180" t="s">
        <v>59</v>
      </c>
      <c r="D72" s="180">
        <v>8.3000000000000007</v>
      </c>
      <c r="E72" s="44">
        <v>8.3000000000000007</v>
      </c>
      <c r="F72" s="44">
        <v>8.34</v>
      </c>
      <c r="G72" s="44">
        <v>5.5500000000000007</v>
      </c>
      <c r="H72" s="555">
        <f t="shared" si="14"/>
        <v>5.5500000000000007</v>
      </c>
      <c r="I72" s="432"/>
      <c r="J72" s="433">
        <f t="shared" si="31"/>
        <v>4.6500000000000004</v>
      </c>
      <c r="K72" s="433">
        <f t="shared" si="32"/>
        <v>0.9</v>
      </c>
      <c r="L72" s="433"/>
      <c r="M72" s="433"/>
      <c r="N72" s="318">
        <f t="shared" si="29"/>
        <v>29</v>
      </c>
      <c r="O72" s="433"/>
      <c r="P72" s="433"/>
      <c r="Q72" s="433"/>
      <c r="R72" s="967">
        <v>7</v>
      </c>
      <c r="S72" s="432">
        <v>22</v>
      </c>
      <c r="T72" s="44"/>
      <c r="U72" s="192">
        <v>0.9</v>
      </c>
      <c r="V72" s="193">
        <v>0.9</v>
      </c>
      <c r="W72" s="205">
        <v>0.9</v>
      </c>
      <c r="X72" s="204">
        <v>0</v>
      </c>
      <c r="Y72" s="205">
        <v>0</v>
      </c>
      <c r="Z72" s="204">
        <v>0</v>
      </c>
      <c r="AA72" s="204">
        <v>0</v>
      </c>
      <c r="AB72" s="207">
        <v>0</v>
      </c>
      <c r="AC72" s="207">
        <v>0</v>
      </c>
      <c r="AD72" s="204">
        <v>0</v>
      </c>
      <c r="AE72" s="204">
        <v>0</v>
      </c>
      <c r="AF72" s="206">
        <v>0</v>
      </c>
      <c r="AG72" s="204">
        <v>0</v>
      </c>
      <c r="AH72" s="204">
        <v>0</v>
      </c>
      <c r="AI72" s="206">
        <v>0</v>
      </c>
      <c r="AJ72" s="204"/>
      <c r="AK72" s="204">
        <v>0</v>
      </c>
      <c r="AL72" s="204">
        <v>0</v>
      </c>
      <c r="AM72" s="204">
        <v>7.44</v>
      </c>
      <c r="AN72" s="204">
        <v>7.44</v>
      </c>
      <c r="AO72" s="204">
        <v>4.6500000000000004</v>
      </c>
    </row>
    <row r="73" spans="1:41" s="321" customFormat="1" ht="30" hidden="1" customHeight="1">
      <c r="A73" s="440" t="s">
        <v>89</v>
      </c>
      <c r="B73" s="305" t="s">
        <v>92</v>
      </c>
      <c r="C73" s="317" t="s">
        <v>56</v>
      </c>
      <c r="D73" s="317">
        <v>5</v>
      </c>
      <c r="E73" s="318">
        <v>5</v>
      </c>
      <c r="F73" s="318">
        <v>5</v>
      </c>
      <c r="G73" s="318">
        <v>5</v>
      </c>
      <c r="H73" s="555"/>
      <c r="I73" s="432"/>
      <c r="J73" s="433"/>
      <c r="K73" s="433"/>
      <c r="L73" s="433"/>
      <c r="M73" s="433"/>
      <c r="N73" s="318">
        <f t="shared" si="29"/>
        <v>50</v>
      </c>
      <c r="O73" s="433"/>
      <c r="P73" s="433">
        <f t="shared" si="36"/>
        <v>1</v>
      </c>
      <c r="Q73" s="433">
        <f t="shared" si="37"/>
        <v>4</v>
      </c>
      <c r="R73" s="967"/>
      <c r="S73" s="432">
        <v>45</v>
      </c>
      <c r="T73" s="318"/>
      <c r="U73" s="441">
        <v>0</v>
      </c>
      <c r="V73" s="442">
        <v>0</v>
      </c>
      <c r="W73" s="443">
        <v>0</v>
      </c>
      <c r="X73" s="444">
        <v>0</v>
      </c>
      <c r="Y73" s="443">
        <v>0</v>
      </c>
      <c r="Z73" s="444">
        <v>0</v>
      </c>
      <c r="AA73" s="444">
        <v>1</v>
      </c>
      <c r="AB73" s="444">
        <v>1</v>
      </c>
      <c r="AC73" s="444">
        <v>1</v>
      </c>
      <c r="AD73" s="444">
        <v>0</v>
      </c>
      <c r="AE73" s="444">
        <v>0</v>
      </c>
      <c r="AF73" s="446">
        <v>0</v>
      </c>
      <c r="AG73" s="444">
        <v>0</v>
      </c>
      <c r="AH73" s="444">
        <v>0</v>
      </c>
      <c r="AI73" s="446">
        <v>0</v>
      </c>
      <c r="AJ73" s="444">
        <v>4</v>
      </c>
      <c r="AK73" s="444">
        <v>4</v>
      </c>
      <c r="AL73" s="444">
        <v>4</v>
      </c>
      <c r="AM73" s="455"/>
      <c r="AN73" s="455"/>
      <c r="AO73" s="455"/>
    </row>
    <row r="74" spans="1:41" ht="30" hidden="1" customHeight="1">
      <c r="A74" s="178"/>
      <c r="B74" s="179" t="s">
        <v>68</v>
      </c>
      <c r="C74" s="180" t="s">
        <v>69</v>
      </c>
      <c r="D74" s="180">
        <v>700</v>
      </c>
      <c r="E74" s="40">
        <v>700</v>
      </c>
      <c r="F74" s="40">
        <v>700</v>
      </c>
      <c r="G74" s="40">
        <v>700</v>
      </c>
      <c r="H74" s="555"/>
      <c r="I74" s="397"/>
      <c r="J74" s="433"/>
      <c r="K74" s="433"/>
      <c r="L74" s="433"/>
      <c r="M74" s="433"/>
      <c r="N74" s="318">
        <f t="shared" si="29"/>
        <v>1900</v>
      </c>
      <c r="O74" s="433"/>
      <c r="P74" s="433">
        <f t="shared" si="36"/>
        <v>700</v>
      </c>
      <c r="Q74" s="433">
        <f t="shared" si="37"/>
        <v>700</v>
      </c>
      <c r="R74" s="970"/>
      <c r="S74" s="432">
        <v>500</v>
      </c>
      <c r="T74" s="44"/>
      <c r="U74" s="192">
        <v>0</v>
      </c>
      <c r="V74" s="193">
        <v>0</v>
      </c>
      <c r="W74" s="205">
        <v>0</v>
      </c>
      <c r="X74" s="204">
        <v>0</v>
      </c>
      <c r="Y74" s="205">
        <v>0</v>
      </c>
      <c r="Z74" s="204">
        <v>0</v>
      </c>
      <c r="AA74" s="291">
        <v>700</v>
      </c>
      <c r="AB74" s="291">
        <v>700</v>
      </c>
      <c r="AC74" s="291">
        <v>700</v>
      </c>
      <c r="AD74" s="204">
        <v>0</v>
      </c>
      <c r="AE74" s="204">
        <v>0</v>
      </c>
      <c r="AF74" s="206">
        <v>0</v>
      </c>
      <c r="AG74" s="204">
        <v>0</v>
      </c>
      <c r="AH74" s="204">
        <v>0</v>
      </c>
      <c r="AI74" s="206">
        <v>0</v>
      </c>
      <c r="AJ74" s="204">
        <v>700</v>
      </c>
      <c r="AK74" s="204">
        <v>700</v>
      </c>
      <c r="AL74" s="206">
        <v>700</v>
      </c>
      <c r="AM74" s="295"/>
      <c r="AN74" s="295"/>
      <c r="AO74" s="295"/>
    </row>
    <row r="75" spans="1:41" ht="30" hidden="1" customHeight="1">
      <c r="A75" s="178"/>
      <c r="B75" s="179" t="s">
        <v>65</v>
      </c>
      <c r="C75" s="180" t="s">
        <v>59</v>
      </c>
      <c r="D75" s="202">
        <v>350</v>
      </c>
      <c r="E75" s="40">
        <v>350</v>
      </c>
      <c r="F75" s="40">
        <v>350</v>
      </c>
      <c r="G75" s="40">
        <v>350</v>
      </c>
      <c r="H75" s="555"/>
      <c r="I75" s="397"/>
      <c r="J75" s="433"/>
      <c r="K75" s="433"/>
      <c r="L75" s="433"/>
      <c r="M75" s="433"/>
      <c r="N75" s="318">
        <f t="shared" si="29"/>
        <v>2600</v>
      </c>
      <c r="O75" s="433"/>
      <c r="P75" s="433">
        <f t="shared" si="36"/>
        <v>70</v>
      </c>
      <c r="Q75" s="433">
        <f t="shared" si="37"/>
        <v>280</v>
      </c>
      <c r="R75" s="970"/>
      <c r="S75" s="432">
        <v>2250</v>
      </c>
      <c r="T75" s="44"/>
      <c r="U75" s="192">
        <v>0</v>
      </c>
      <c r="V75" s="193">
        <v>0</v>
      </c>
      <c r="W75" s="205">
        <v>0</v>
      </c>
      <c r="X75" s="204">
        <v>0</v>
      </c>
      <c r="Y75" s="205">
        <v>0</v>
      </c>
      <c r="Z75" s="204">
        <v>0</v>
      </c>
      <c r="AA75" s="204">
        <v>70</v>
      </c>
      <c r="AB75" s="204">
        <v>70</v>
      </c>
      <c r="AC75" s="204">
        <v>70</v>
      </c>
      <c r="AD75" s="204">
        <v>0</v>
      </c>
      <c r="AE75" s="204">
        <v>0</v>
      </c>
      <c r="AF75" s="206">
        <v>0</v>
      </c>
      <c r="AG75" s="204">
        <v>0</v>
      </c>
      <c r="AH75" s="204">
        <v>0</v>
      </c>
      <c r="AI75" s="206">
        <v>0</v>
      </c>
      <c r="AJ75" s="204">
        <v>280</v>
      </c>
      <c r="AK75" s="204">
        <v>280</v>
      </c>
      <c r="AL75" s="206">
        <v>280</v>
      </c>
      <c r="AM75" s="295"/>
      <c r="AN75" s="295"/>
      <c r="AO75" s="295"/>
    </row>
    <row r="76" spans="1:41" ht="30" customHeight="1">
      <c r="A76" s="178" t="s">
        <v>89</v>
      </c>
      <c r="B76" s="472" t="s">
        <v>93</v>
      </c>
      <c r="C76" s="203" t="s">
        <v>56</v>
      </c>
      <c r="D76" s="202">
        <v>110</v>
      </c>
      <c r="E76" s="40">
        <v>110</v>
      </c>
      <c r="F76" s="110">
        <v>110</v>
      </c>
      <c r="G76" s="110">
        <v>110</v>
      </c>
      <c r="H76" s="555">
        <f t="shared" si="14"/>
        <v>110</v>
      </c>
      <c r="I76" s="437"/>
      <c r="J76" s="433">
        <f t="shared" si="31"/>
        <v>110</v>
      </c>
      <c r="K76" s="433"/>
      <c r="L76" s="433"/>
      <c r="M76" s="433"/>
      <c r="N76" s="318">
        <f t="shared" si="29"/>
        <v>14</v>
      </c>
      <c r="O76" s="433"/>
      <c r="P76" s="433"/>
      <c r="Q76" s="433"/>
      <c r="R76" s="967">
        <v>9</v>
      </c>
      <c r="S76" s="432">
        <v>5</v>
      </c>
      <c r="T76" s="44"/>
      <c r="U76" s="201"/>
      <c r="V76" s="201"/>
      <c r="W76" s="295"/>
      <c r="X76" s="295"/>
      <c r="Y76" s="295"/>
      <c r="Z76" s="295"/>
      <c r="AA76" s="295"/>
      <c r="AB76" s="295"/>
      <c r="AC76" s="295"/>
      <c r="AD76" s="295"/>
      <c r="AE76" s="295"/>
      <c r="AF76" s="295"/>
      <c r="AG76" s="295"/>
      <c r="AH76" s="295"/>
      <c r="AI76" s="295"/>
      <c r="AJ76" s="295"/>
      <c r="AK76" s="295"/>
      <c r="AL76" s="295"/>
      <c r="AM76" s="291">
        <v>110</v>
      </c>
      <c r="AN76" s="291">
        <v>110</v>
      </c>
      <c r="AO76" s="291">
        <v>110</v>
      </c>
    </row>
    <row r="77" spans="1:41" ht="30" customHeight="1">
      <c r="A77" s="178"/>
      <c r="B77" s="179" t="s">
        <v>68</v>
      </c>
      <c r="C77" s="203" t="s">
        <v>69</v>
      </c>
      <c r="D77" s="202">
        <v>550</v>
      </c>
      <c r="E77" s="40">
        <v>550</v>
      </c>
      <c r="F77" s="112">
        <v>550</v>
      </c>
      <c r="G77" s="112">
        <v>550</v>
      </c>
      <c r="H77" s="555">
        <f t="shared" si="14"/>
        <v>550</v>
      </c>
      <c r="I77" s="434"/>
      <c r="J77" s="433">
        <f t="shared" si="31"/>
        <v>550</v>
      </c>
      <c r="K77" s="433"/>
      <c r="L77" s="433"/>
      <c r="M77" s="433"/>
      <c r="N77" s="318">
        <f t="shared" si="29"/>
        <v>1200</v>
      </c>
      <c r="O77" s="433"/>
      <c r="P77" s="433"/>
      <c r="Q77" s="433"/>
      <c r="R77" s="967">
        <v>600</v>
      </c>
      <c r="S77" s="432">
        <v>600</v>
      </c>
      <c r="T77" s="44"/>
      <c r="U77" s="201"/>
      <c r="V77" s="201"/>
      <c r="W77" s="295"/>
      <c r="X77" s="295"/>
      <c r="Y77" s="295"/>
      <c r="Z77" s="295"/>
      <c r="AA77" s="295"/>
      <c r="AB77" s="295"/>
      <c r="AC77" s="295"/>
      <c r="AD77" s="295"/>
      <c r="AE77" s="295"/>
      <c r="AF77" s="295"/>
      <c r="AG77" s="295"/>
      <c r="AH77" s="295"/>
      <c r="AI77" s="295"/>
      <c r="AJ77" s="295"/>
      <c r="AK77" s="295"/>
      <c r="AL77" s="295"/>
      <c r="AM77" s="204">
        <v>550</v>
      </c>
      <c r="AN77" s="204">
        <v>550</v>
      </c>
      <c r="AO77" s="204">
        <v>550</v>
      </c>
    </row>
    <row r="78" spans="1:41" ht="30" customHeight="1">
      <c r="A78" s="178"/>
      <c r="B78" s="179" t="s">
        <v>65</v>
      </c>
      <c r="C78" s="203" t="s">
        <v>59</v>
      </c>
      <c r="D78" s="40">
        <v>6050</v>
      </c>
      <c r="E78" s="40">
        <v>6050</v>
      </c>
      <c r="F78" s="112">
        <v>6050</v>
      </c>
      <c r="G78" s="112">
        <v>6050</v>
      </c>
      <c r="H78" s="555">
        <f t="shared" si="14"/>
        <v>6050</v>
      </c>
      <c r="I78" s="434"/>
      <c r="J78" s="433">
        <f t="shared" si="31"/>
        <v>6050</v>
      </c>
      <c r="K78" s="433"/>
      <c r="L78" s="433"/>
      <c r="M78" s="433"/>
      <c r="N78" s="318">
        <f t="shared" si="29"/>
        <v>834</v>
      </c>
      <c r="O78" s="433"/>
      <c r="P78" s="433"/>
      <c r="Q78" s="433"/>
      <c r="R78" s="967">
        <v>510</v>
      </c>
      <c r="S78" s="432">
        <v>324</v>
      </c>
      <c r="T78" s="44"/>
      <c r="U78" s="201"/>
      <c r="V78" s="201"/>
      <c r="W78" s="295"/>
      <c r="X78" s="295"/>
      <c r="Y78" s="295"/>
      <c r="Z78" s="295"/>
      <c r="AA78" s="295"/>
      <c r="AB78" s="295"/>
      <c r="AC78" s="295"/>
      <c r="AD78" s="295"/>
      <c r="AE78" s="295"/>
      <c r="AF78" s="295"/>
      <c r="AG78" s="295"/>
      <c r="AH78" s="295"/>
      <c r="AI78" s="295"/>
      <c r="AJ78" s="295"/>
      <c r="AK78" s="295"/>
      <c r="AL78" s="295"/>
      <c r="AM78" s="204">
        <v>6050</v>
      </c>
      <c r="AN78" s="204">
        <v>6050</v>
      </c>
      <c r="AO78" s="204">
        <v>6050</v>
      </c>
    </row>
    <row r="79" spans="1:41" ht="30" hidden="1" customHeight="1">
      <c r="A79" s="178" t="s">
        <v>89</v>
      </c>
      <c r="B79" s="472" t="s">
        <v>94</v>
      </c>
      <c r="C79" s="203" t="s">
        <v>56</v>
      </c>
      <c r="D79" s="202">
        <v>30</v>
      </c>
      <c r="E79" s="40">
        <v>30</v>
      </c>
      <c r="F79" s="110">
        <v>30</v>
      </c>
      <c r="G79" s="110">
        <v>30</v>
      </c>
      <c r="H79" s="555">
        <f t="shared" si="14"/>
        <v>30</v>
      </c>
      <c r="I79" s="437"/>
      <c r="J79" s="433">
        <f t="shared" si="31"/>
        <v>30</v>
      </c>
      <c r="K79" s="433"/>
      <c r="L79" s="433"/>
      <c r="M79" s="433"/>
      <c r="N79" s="318"/>
      <c r="O79" s="433"/>
      <c r="P79" s="433"/>
      <c r="Q79" s="433"/>
      <c r="R79" s="971"/>
      <c r="S79" s="437"/>
      <c r="T79" s="44"/>
      <c r="U79" s="192"/>
      <c r="V79" s="193"/>
      <c r="W79" s="205"/>
      <c r="X79" s="204"/>
      <c r="Y79" s="205"/>
      <c r="Z79" s="204"/>
      <c r="AA79" s="204"/>
      <c r="AB79" s="204"/>
      <c r="AC79" s="204"/>
      <c r="AD79" s="204"/>
      <c r="AE79" s="204"/>
      <c r="AF79" s="206"/>
      <c r="AG79" s="204"/>
      <c r="AH79" s="204"/>
      <c r="AI79" s="206"/>
      <c r="AJ79" s="204"/>
      <c r="AK79" s="204"/>
      <c r="AL79" s="206"/>
      <c r="AM79" s="204">
        <v>30</v>
      </c>
      <c r="AN79" s="204">
        <v>30</v>
      </c>
      <c r="AO79" s="206">
        <v>30</v>
      </c>
    </row>
    <row r="80" spans="1:41" ht="30" hidden="1" customHeight="1">
      <c r="A80" s="178"/>
      <c r="B80" s="179" t="s">
        <v>68</v>
      </c>
      <c r="C80" s="203" t="s">
        <v>69</v>
      </c>
      <c r="D80" s="202">
        <v>450</v>
      </c>
      <c r="E80" s="40">
        <v>450</v>
      </c>
      <c r="F80" s="112">
        <v>450</v>
      </c>
      <c r="G80" s="112">
        <v>450</v>
      </c>
      <c r="H80" s="555">
        <f t="shared" si="14"/>
        <v>450</v>
      </c>
      <c r="I80" s="434"/>
      <c r="J80" s="433">
        <f t="shared" si="31"/>
        <v>450</v>
      </c>
      <c r="K80" s="433"/>
      <c r="L80" s="433"/>
      <c r="M80" s="433"/>
      <c r="N80" s="318"/>
      <c r="O80" s="433"/>
      <c r="P80" s="433"/>
      <c r="Q80" s="433"/>
      <c r="R80" s="966"/>
      <c r="S80" s="434"/>
      <c r="T80" s="44"/>
      <c r="U80" s="192"/>
      <c r="V80" s="193"/>
      <c r="W80" s="205"/>
      <c r="X80" s="204"/>
      <c r="Y80" s="205"/>
      <c r="Z80" s="204"/>
      <c r="AA80" s="204"/>
      <c r="AB80" s="204"/>
      <c r="AC80" s="204"/>
      <c r="AD80" s="204"/>
      <c r="AE80" s="204"/>
      <c r="AF80" s="206"/>
      <c r="AG80" s="204"/>
      <c r="AH80" s="204"/>
      <c r="AI80" s="206"/>
      <c r="AJ80" s="204"/>
      <c r="AK80" s="207"/>
      <c r="AL80" s="206"/>
      <c r="AM80" s="204">
        <v>450</v>
      </c>
      <c r="AN80" s="204">
        <v>450</v>
      </c>
      <c r="AO80" s="206">
        <v>450</v>
      </c>
    </row>
    <row r="81" spans="1:42" ht="30" hidden="1" customHeight="1">
      <c r="A81" s="178"/>
      <c r="B81" s="179" t="s">
        <v>65</v>
      </c>
      <c r="C81" s="203" t="s">
        <v>59</v>
      </c>
      <c r="D81" s="180">
        <v>1350</v>
      </c>
      <c r="E81" s="40">
        <v>1350</v>
      </c>
      <c r="F81" s="112">
        <v>1350</v>
      </c>
      <c r="G81" s="112">
        <v>1350</v>
      </c>
      <c r="H81" s="555">
        <f t="shared" si="14"/>
        <v>1350</v>
      </c>
      <c r="I81" s="434"/>
      <c r="J81" s="433">
        <f t="shared" si="31"/>
        <v>1350</v>
      </c>
      <c r="K81" s="433"/>
      <c r="L81" s="433"/>
      <c r="M81" s="433"/>
      <c r="N81" s="318"/>
      <c r="O81" s="433"/>
      <c r="P81" s="433"/>
      <c r="Q81" s="433"/>
      <c r="R81" s="966"/>
      <c r="S81" s="434"/>
      <c r="T81" s="44"/>
      <c r="U81" s="192"/>
      <c r="V81" s="193"/>
      <c r="W81" s="205"/>
      <c r="X81" s="204"/>
      <c r="Y81" s="205"/>
      <c r="Z81" s="204"/>
      <c r="AA81" s="204"/>
      <c r="AB81" s="204"/>
      <c r="AC81" s="204"/>
      <c r="AD81" s="204"/>
      <c r="AE81" s="204"/>
      <c r="AF81" s="206"/>
      <c r="AG81" s="204"/>
      <c r="AH81" s="204"/>
      <c r="AI81" s="206"/>
      <c r="AJ81" s="204"/>
      <c r="AK81" s="207"/>
      <c r="AL81" s="206"/>
      <c r="AM81" s="204">
        <v>1350</v>
      </c>
      <c r="AN81" s="206">
        <v>1350</v>
      </c>
      <c r="AO81" s="206">
        <v>1350</v>
      </c>
    </row>
    <row r="82" spans="1:42" s="321" customFormat="1" ht="35.25" customHeight="1">
      <c r="A82" s="440">
        <v>11</v>
      </c>
      <c r="B82" s="305" t="s">
        <v>95</v>
      </c>
      <c r="C82" s="317" t="s">
        <v>56</v>
      </c>
      <c r="D82" s="317">
        <v>1212.75</v>
      </c>
      <c r="E82" s="318">
        <v>1214.25</v>
      </c>
      <c r="F82" s="327">
        <v>1213.2799999999997</v>
      </c>
      <c r="G82" s="327">
        <v>1243.25</v>
      </c>
      <c r="H82" s="555">
        <f t="shared" si="14"/>
        <v>1094.7</v>
      </c>
      <c r="I82" s="433">
        <f>+I83+I85+I91+I96</f>
        <v>328.7</v>
      </c>
      <c r="J82" s="433">
        <f>+J83+J85+J91+J96</f>
        <v>653.35</v>
      </c>
      <c r="K82" s="433">
        <f t="shared" ref="K82:M82" si="41">+K83+K85+K91+K96</f>
        <v>47</v>
      </c>
      <c r="L82" s="433">
        <f t="shared" si="41"/>
        <v>25.700000000000003</v>
      </c>
      <c r="M82" s="433">
        <f t="shared" si="41"/>
        <v>39.950000000000003</v>
      </c>
      <c r="N82" s="318">
        <f t="shared" si="29"/>
        <v>1391.6</v>
      </c>
      <c r="O82" s="433">
        <f t="shared" ref="O82:S82" si="42">+O83+O85+O91+O96</f>
        <v>144.5</v>
      </c>
      <c r="P82" s="433">
        <f t="shared" si="42"/>
        <v>84.3</v>
      </c>
      <c r="Q82" s="433">
        <f t="shared" si="42"/>
        <v>472.79999999999995</v>
      </c>
      <c r="R82" s="965">
        <f t="shared" si="42"/>
        <v>301</v>
      </c>
      <c r="S82" s="433">
        <f t="shared" si="42"/>
        <v>389</v>
      </c>
      <c r="T82" s="318"/>
      <c r="U82" s="443">
        <v>47</v>
      </c>
      <c r="V82" s="443">
        <v>47</v>
      </c>
      <c r="W82" s="443">
        <v>47</v>
      </c>
      <c r="X82" s="443">
        <v>140.53</v>
      </c>
      <c r="Y82" s="443">
        <v>140.53</v>
      </c>
      <c r="Z82" s="443">
        <v>140.5</v>
      </c>
      <c r="AA82" s="443">
        <v>64</v>
      </c>
      <c r="AB82" s="443">
        <v>64.2</v>
      </c>
      <c r="AC82" s="443">
        <v>64.2</v>
      </c>
      <c r="AD82" s="473">
        <v>35.200000000000003</v>
      </c>
      <c r="AE82" s="443">
        <v>35.200000000000003</v>
      </c>
      <c r="AF82" s="443">
        <v>35.200000000000003</v>
      </c>
      <c r="AG82" s="443">
        <v>22</v>
      </c>
      <c r="AH82" s="443">
        <v>21.900000000000002</v>
      </c>
      <c r="AI82" s="443">
        <v>21.900000000000002</v>
      </c>
      <c r="AJ82" s="443">
        <v>386.34000000000003</v>
      </c>
      <c r="AK82" s="443">
        <v>386.29999999999995</v>
      </c>
      <c r="AL82" s="443">
        <v>386.29999999999995</v>
      </c>
      <c r="AM82" s="443">
        <v>519</v>
      </c>
      <c r="AN82" s="443">
        <v>518.15</v>
      </c>
      <c r="AO82" s="443">
        <v>548.15</v>
      </c>
    </row>
    <row r="83" spans="1:42" ht="30" customHeight="1">
      <c r="A83" s="178" t="s">
        <v>89</v>
      </c>
      <c r="B83" s="179" t="s">
        <v>96</v>
      </c>
      <c r="C83" s="180" t="s">
        <v>56</v>
      </c>
      <c r="D83" s="180">
        <v>160.4</v>
      </c>
      <c r="E83" s="44">
        <v>160.4</v>
      </c>
      <c r="F83" s="112">
        <v>160.4</v>
      </c>
      <c r="G83" s="112">
        <v>160.4</v>
      </c>
      <c r="H83" s="555">
        <f t="shared" si="14"/>
        <v>105</v>
      </c>
      <c r="I83" s="434">
        <v>42.8</v>
      </c>
      <c r="J83" s="433">
        <f t="shared" si="31"/>
        <v>44.5</v>
      </c>
      <c r="K83" s="433">
        <f t="shared" si="32"/>
        <v>1.5</v>
      </c>
      <c r="L83" s="433">
        <f t="shared" si="33"/>
        <v>4.8</v>
      </c>
      <c r="M83" s="433">
        <f t="shared" si="34"/>
        <v>11.4</v>
      </c>
      <c r="N83" s="318">
        <f t="shared" si="29"/>
        <v>340.2</v>
      </c>
      <c r="O83" s="433">
        <f t="shared" si="35"/>
        <v>10.5</v>
      </c>
      <c r="P83" s="433">
        <f t="shared" si="36"/>
        <v>10.3</v>
      </c>
      <c r="Q83" s="433">
        <f t="shared" si="37"/>
        <v>77.400000000000006</v>
      </c>
      <c r="R83" s="966">
        <v>109</v>
      </c>
      <c r="S83" s="434">
        <v>133</v>
      </c>
      <c r="T83" s="44"/>
      <c r="U83" s="204">
        <v>1.5</v>
      </c>
      <c r="V83" s="205">
        <v>1.5</v>
      </c>
      <c r="W83" s="205">
        <v>1.5</v>
      </c>
      <c r="X83" s="204">
        <v>10.53</v>
      </c>
      <c r="Y83" s="205">
        <v>10.5</v>
      </c>
      <c r="Z83" s="204">
        <v>10.5</v>
      </c>
      <c r="AA83" s="204">
        <v>10.3</v>
      </c>
      <c r="AB83" s="204">
        <v>10.3</v>
      </c>
      <c r="AC83" s="204">
        <v>10.3</v>
      </c>
      <c r="AD83" s="290">
        <v>11.4</v>
      </c>
      <c r="AE83" s="204">
        <v>11.4</v>
      </c>
      <c r="AF83" s="206">
        <v>11.4</v>
      </c>
      <c r="AG83" s="206">
        <v>4.8099999999999996</v>
      </c>
      <c r="AH83" s="204">
        <v>4.8</v>
      </c>
      <c r="AI83" s="206">
        <v>4.8</v>
      </c>
      <c r="AJ83" s="206">
        <v>77.400000000000006</v>
      </c>
      <c r="AK83" s="204">
        <v>77.400000000000006</v>
      </c>
      <c r="AL83" s="206">
        <v>77.400000000000006</v>
      </c>
      <c r="AM83" s="206">
        <v>44.5</v>
      </c>
      <c r="AN83" s="204">
        <v>44.5</v>
      </c>
      <c r="AO83" s="206">
        <v>44.5</v>
      </c>
    </row>
    <row r="84" spans="1:42" ht="30" customHeight="1">
      <c r="A84" s="178"/>
      <c r="B84" s="179" t="s">
        <v>97</v>
      </c>
      <c r="C84" s="180" t="s">
        <v>59</v>
      </c>
      <c r="D84" s="180">
        <v>1214.5999999999999</v>
      </c>
      <c r="E84" s="44">
        <v>1214.5999999999999</v>
      </c>
      <c r="F84" s="112">
        <v>1214.5999999999999</v>
      </c>
      <c r="G84" s="112">
        <v>1214.5999999999999</v>
      </c>
      <c r="H84" s="555">
        <f t="shared" si="14"/>
        <v>477.6</v>
      </c>
      <c r="I84" s="434">
        <v>150</v>
      </c>
      <c r="J84" s="433">
        <f t="shared" si="31"/>
        <v>266</v>
      </c>
      <c r="K84" s="433">
        <f t="shared" si="32"/>
        <v>12</v>
      </c>
      <c r="L84" s="433">
        <f t="shared" si="33"/>
        <v>16</v>
      </c>
      <c r="M84" s="433">
        <f t="shared" si="34"/>
        <v>33.6</v>
      </c>
      <c r="N84" s="318">
        <f t="shared" si="29"/>
        <v>1974</v>
      </c>
      <c r="O84" s="433">
        <f t="shared" si="35"/>
        <v>55</v>
      </c>
      <c r="P84" s="433">
        <f t="shared" si="36"/>
        <v>32</v>
      </c>
      <c r="Q84" s="433">
        <f t="shared" si="37"/>
        <v>800</v>
      </c>
      <c r="R84" s="966">
        <v>603</v>
      </c>
      <c r="S84" s="434">
        <v>484</v>
      </c>
      <c r="T84" s="44"/>
      <c r="U84" s="204">
        <v>12</v>
      </c>
      <c r="V84" s="205">
        <v>12</v>
      </c>
      <c r="W84" s="205">
        <v>12</v>
      </c>
      <c r="X84" s="204">
        <v>55</v>
      </c>
      <c r="Y84" s="205">
        <v>55</v>
      </c>
      <c r="Z84" s="204">
        <v>55</v>
      </c>
      <c r="AA84" s="204">
        <v>32</v>
      </c>
      <c r="AB84" s="204">
        <v>32</v>
      </c>
      <c r="AC84" s="204">
        <v>32</v>
      </c>
      <c r="AD84" s="204">
        <v>33.6</v>
      </c>
      <c r="AE84" s="204">
        <v>33.6</v>
      </c>
      <c r="AF84" s="206">
        <v>33.6</v>
      </c>
      <c r="AG84" s="204">
        <v>16</v>
      </c>
      <c r="AH84" s="204">
        <v>16</v>
      </c>
      <c r="AI84" s="206">
        <v>16</v>
      </c>
      <c r="AJ84" s="205">
        <v>800</v>
      </c>
      <c r="AK84" s="204">
        <v>800</v>
      </c>
      <c r="AL84" s="206">
        <v>800</v>
      </c>
      <c r="AM84" s="206">
        <v>266</v>
      </c>
      <c r="AN84" s="204">
        <v>266</v>
      </c>
      <c r="AO84" s="206">
        <v>266</v>
      </c>
    </row>
    <row r="85" spans="1:42" s="321" customFormat="1" ht="30" customHeight="1">
      <c r="A85" s="440" t="s">
        <v>89</v>
      </c>
      <c r="B85" s="305" t="s">
        <v>560</v>
      </c>
      <c r="C85" s="317" t="s">
        <v>56</v>
      </c>
      <c r="D85" s="440">
        <v>963.45</v>
      </c>
      <c r="E85" s="474">
        <v>964.95</v>
      </c>
      <c r="F85" s="475">
        <v>963.95</v>
      </c>
      <c r="G85" s="475">
        <v>993.95</v>
      </c>
      <c r="H85" s="555">
        <f t="shared" si="14"/>
        <v>819.19999999999993</v>
      </c>
      <c r="I85" s="436">
        <v>285.89999999999998</v>
      </c>
      <c r="J85" s="433">
        <f t="shared" si="31"/>
        <v>464.75</v>
      </c>
      <c r="K85" s="433">
        <f t="shared" si="32"/>
        <v>45.5</v>
      </c>
      <c r="L85" s="433">
        <f t="shared" si="33"/>
        <v>12.3</v>
      </c>
      <c r="M85" s="433">
        <v>10.75</v>
      </c>
      <c r="N85" s="318">
        <f t="shared" si="29"/>
        <v>688.59999999999991</v>
      </c>
      <c r="O85" s="433">
        <f t="shared" si="35"/>
        <v>130</v>
      </c>
      <c r="P85" s="433">
        <f t="shared" si="36"/>
        <v>43.2</v>
      </c>
      <c r="Q85" s="433">
        <f t="shared" si="37"/>
        <v>287.39999999999998</v>
      </c>
      <c r="R85" s="969">
        <v>49</v>
      </c>
      <c r="S85" s="436">
        <v>179</v>
      </c>
      <c r="T85" s="318"/>
      <c r="U85" s="444">
        <v>45.5</v>
      </c>
      <c r="V85" s="443">
        <v>45.5</v>
      </c>
      <c r="W85" s="443">
        <v>45.5</v>
      </c>
      <c r="X85" s="444">
        <v>130</v>
      </c>
      <c r="Y85" s="443">
        <v>130</v>
      </c>
      <c r="Z85" s="444">
        <v>130</v>
      </c>
      <c r="AA85" s="444">
        <v>43.2</v>
      </c>
      <c r="AB85" s="444">
        <v>43.2</v>
      </c>
      <c r="AC85" s="444">
        <v>43.2</v>
      </c>
      <c r="AD85" s="444">
        <v>10.8</v>
      </c>
      <c r="AE85" s="444">
        <v>10.8</v>
      </c>
      <c r="AF85" s="446">
        <v>10.8</v>
      </c>
      <c r="AG85" s="444">
        <v>12.3</v>
      </c>
      <c r="AH85" s="444">
        <v>12.3</v>
      </c>
      <c r="AI85" s="446">
        <v>12.3</v>
      </c>
      <c r="AJ85" s="444">
        <v>287.44</v>
      </c>
      <c r="AK85" s="444">
        <v>287.39999999999998</v>
      </c>
      <c r="AL85" s="446">
        <v>287.39999999999998</v>
      </c>
      <c r="AM85" s="444">
        <v>435.75</v>
      </c>
      <c r="AN85" s="444">
        <v>434.75</v>
      </c>
      <c r="AO85" s="444">
        <v>464.75</v>
      </c>
    </row>
    <row r="86" spans="1:42" ht="39" customHeight="1">
      <c r="A86" s="178"/>
      <c r="B86" s="186" t="s">
        <v>557</v>
      </c>
      <c r="C86" s="180" t="s">
        <v>56</v>
      </c>
      <c r="D86" s="191"/>
      <c r="E86" s="40">
        <v>10</v>
      </c>
      <c r="F86" s="112">
        <v>10</v>
      </c>
      <c r="G86" s="112">
        <v>30</v>
      </c>
      <c r="H86" s="555">
        <f t="shared" si="14"/>
        <v>60</v>
      </c>
      <c r="I86" s="434">
        <v>30</v>
      </c>
      <c r="J86" s="433">
        <f t="shared" si="31"/>
        <v>30</v>
      </c>
      <c r="K86" s="433"/>
      <c r="L86" s="433"/>
      <c r="M86" s="433"/>
      <c r="N86" s="318">
        <f t="shared" si="29"/>
        <v>6</v>
      </c>
      <c r="O86" s="433"/>
      <c r="P86" s="433"/>
      <c r="Q86" s="433"/>
      <c r="R86" s="966">
        <v>6</v>
      </c>
      <c r="S86" s="434"/>
      <c r="T86" s="44"/>
      <c r="U86" s="207"/>
      <c r="V86" s="205"/>
      <c r="W86" s="205"/>
      <c r="X86" s="207"/>
      <c r="Y86" s="205"/>
      <c r="Z86" s="204"/>
      <c r="AA86" s="207"/>
      <c r="AB86" s="208"/>
      <c r="AC86" s="208"/>
      <c r="AD86" s="207"/>
      <c r="AE86" s="204"/>
      <c r="AF86" s="206"/>
      <c r="AG86" s="207"/>
      <c r="AH86" s="204"/>
      <c r="AI86" s="206"/>
      <c r="AJ86" s="207"/>
      <c r="AK86" s="207"/>
      <c r="AL86" s="206"/>
      <c r="AM86" s="206">
        <v>10</v>
      </c>
      <c r="AN86" s="204">
        <v>10</v>
      </c>
      <c r="AO86" s="206">
        <v>30</v>
      </c>
    </row>
    <row r="87" spans="1:42" s="168" customFormat="1" ht="39" customHeight="1">
      <c r="A87" s="178"/>
      <c r="B87" s="179" t="s">
        <v>558</v>
      </c>
      <c r="C87" s="180" t="s">
        <v>56</v>
      </c>
      <c r="D87" s="180">
        <v>950</v>
      </c>
      <c r="E87" s="40">
        <v>941.5</v>
      </c>
      <c r="F87" s="112">
        <v>940.45</v>
      </c>
      <c r="G87" s="112">
        <v>940.45</v>
      </c>
      <c r="H87" s="555">
        <f t="shared" si="14"/>
        <v>636.04999999999995</v>
      </c>
      <c r="I87" s="434">
        <v>156.19999999999999</v>
      </c>
      <c r="J87" s="433">
        <f t="shared" si="31"/>
        <v>411.25</v>
      </c>
      <c r="K87" s="433">
        <f t="shared" si="32"/>
        <v>45.5</v>
      </c>
      <c r="L87" s="433">
        <f t="shared" si="33"/>
        <v>12.3</v>
      </c>
      <c r="M87" s="433">
        <f t="shared" si="34"/>
        <v>10.8</v>
      </c>
      <c r="N87" s="318">
        <f t="shared" si="29"/>
        <v>639.59999999999991</v>
      </c>
      <c r="O87" s="433">
        <f t="shared" si="35"/>
        <v>130</v>
      </c>
      <c r="P87" s="433">
        <f t="shared" si="36"/>
        <v>43.2</v>
      </c>
      <c r="Q87" s="433">
        <f t="shared" si="37"/>
        <v>287.39999999999998</v>
      </c>
      <c r="R87" s="966"/>
      <c r="S87" s="434">
        <v>179</v>
      </c>
      <c r="T87" s="44"/>
      <c r="U87" s="204">
        <v>45.5</v>
      </c>
      <c r="V87" s="205">
        <v>45.5</v>
      </c>
      <c r="W87" s="205">
        <v>45.5</v>
      </c>
      <c r="X87" s="204">
        <v>130</v>
      </c>
      <c r="Y87" s="205">
        <v>130</v>
      </c>
      <c r="Z87" s="204">
        <v>130</v>
      </c>
      <c r="AA87" s="204">
        <v>43.2</v>
      </c>
      <c r="AB87" s="204">
        <v>43.2</v>
      </c>
      <c r="AC87" s="204">
        <v>43.2</v>
      </c>
      <c r="AD87" s="204">
        <v>10.8</v>
      </c>
      <c r="AE87" s="204">
        <v>10.8</v>
      </c>
      <c r="AF87" s="206">
        <v>10.8</v>
      </c>
      <c r="AG87" s="204">
        <v>12.3</v>
      </c>
      <c r="AH87" s="204">
        <v>12.3</v>
      </c>
      <c r="AI87" s="206">
        <v>12.3</v>
      </c>
      <c r="AJ87" s="204">
        <v>287.39999999999998</v>
      </c>
      <c r="AK87" s="204">
        <v>287.39999999999998</v>
      </c>
      <c r="AL87" s="206">
        <v>287.39999999999998</v>
      </c>
      <c r="AM87" s="209">
        <v>412.25</v>
      </c>
      <c r="AN87" s="204">
        <v>411.25</v>
      </c>
      <c r="AO87" s="310">
        <v>411.25</v>
      </c>
    </row>
    <row r="88" spans="1:42" ht="48.75" customHeight="1">
      <c r="A88" s="178"/>
      <c r="B88" s="186" t="s">
        <v>559</v>
      </c>
      <c r="C88" s="180" t="s">
        <v>56</v>
      </c>
      <c r="D88" s="180">
        <v>13.45</v>
      </c>
      <c r="E88" s="44">
        <v>13.45</v>
      </c>
      <c r="F88" s="112">
        <v>13.45</v>
      </c>
      <c r="G88" s="112">
        <v>23.5</v>
      </c>
      <c r="H88" s="555">
        <f t="shared" si="14"/>
        <v>23.5</v>
      </c>
      <c r="I88" s="434"/>
      <c r="J88" s="433">
        <f t="shared" si="31"/>
        <v>23.5</v>
      </c>
      <c r="K88" s="433"/>
      <c r="L88" s="433"/>
      <c r="M88" s="433"/>
      <c r="N88" s="318">
        <f>O88+P88+Q88+R88+S88</f>
        <v>43</v>
      </c>
      <c r="O88" s="433"/>
      <c r="P88" s="433"/>
      <c r="Q88" s="433"/>
      <c r="R88" s="966">
        <v>43</v>
      </c>
      <c r="S88" s="434"/>
      <c r="T88" s="44"/>
      <c r="U88" s="183"/>
      <c r="V88" s="184"/>
      <c r="W88" s="184"/>
      <c r="X88" s="183"/>
      <c r="Y88" s="184"/>
      <c r="Z88" s="184"/>
      <c r="AA88" s="183"/>
      <c r="AB88" s="184"/>
      <c r="AC88" s="184"/>
      <c r="AD88" s="183"/>
      <c r="AE88" s="184"/>
      <c r="AF88" s="184"/>
      <c r="AG88" s="183"/>
      <c r="AH88" s="184"/>
      <c r="AI88" s="184"/>
      <c r="AJ88" s="181"/>
      <c r="AK88" s="182"/>
      <c r="AL88" s="182"/>
      <c r="AM88" s="204">
        <v>13.5</v>
      </c>
      <c r="AN88" s="204">
        <v>13.5</v>
      </c>
      <c r="AO88" s="205">
        <v>23.5</v>
      </c>
    </row>
    <row r="89" spans="1:42" ht="35.25" customHeight="1">
      <c r="A89" s="178"/>
      <c r="B89" s="179" t="s">
        <v>68</v>
      </c>
      <c r="C89" s="180" t="s">
        <v>69</v>
      </c>
      <c r="D89" s="180">
        <v>115.58593684210527</v>
      </c>
      <c r="E89" s="44">
        <v>115.15697291556029</v>
      </c>
      <c r="F89" s="44">
        <v>115.19364134191079</v>
      </c>
      <c r="G89" s="44">
        <v>115.19364134191079</v>
      </c>
      <c r="H89" s="555">
        <f t="shared" si="14"/>
        <v>683.3</v>
      </c>
      <c r="I89" s="432">
        <v>42.3</v>
      </c>
      <c r="J89" s="433">
        <f t="shared" si="31"/>
        <v>87</v>
      </c>
      <c r="K89" s="433">
        <f t="shared" si="32"/>
        <v>212</v>
      </c>
      <c r="L89" s="433">
        <f t="shared" si="33"/>
        <v>163.5</v>
      </c>
      <c r="M89" s="433">
        <f t="shared" si="34"/>
        <v>178.5</v>
      </c>
      <c r="N89" s="318">
        <f t="shared" ref="N89:N115" si="43">O89+P89+Q89+R89+S89</f>
        <v>502.9</v>
      </c>
      <c r="O89" s="433">
        <f t="shared" si="35"/>
        <v>145</v>
      </c>
      <c r="P89" s="433">
        <f t="shared" si="36"/>
        <v>151</v>
      </c>
      <c r="Q89" s="433">
        <f t="shared" si="37"/>
        <v>116.9</v>
      </c>
      <c r="R89" s="967"/>
      <c r="S89" s="432">
        <v>90</v>
      </c>
      <c r="T89" s="44"/>
      <c r="U89" s="204">
        <v>212</v>
      </c>
      <c r="V89" s="205">
        <v>212</v>
      </c>
      <c r="W89" s="205">
        <v>212</v>
      </c>
      <c r="X89" s="204">
        <v>145</v>
      </c>
      <c r="Y89" s="205">
        <v>145</v>
      </c>
      <c r="Z89" s="204">
        <v>145</v>
      </c>
      <c r="AA89" s="204">
        <v>151</v>
      </c>
      <c r="AB89" s="204">
        <v>151</v>
      </c>
      <c r="AC89" s="204">
        <v>151</v>
      </c>
      <c r="AD89" s="204">
        <v>178.5</v>
      </c>
      <c r="AE89" s="204">
        <v>178.5</v>
      </c>
      <c r="AF89" s="206">
        <v>178.5</v>
      </c>
      <c r="AG89" s="204">
        <v>163.1</v>
      </c>
      <c r="AH89" s="204">
        <v>163.5</v>
      </c>
      <c r="AI89" s="206">
        <v>163.5</v>
      </c>
      <c r="AJ89" s="204">
        <v>116.9</v>
      </c>
      <c r="AK89" s="204">
        <v>116.9</v>
      </c>
      <c r="AL89" s="206">
        <v>116.9</v>
      </c>
      <c r="AM89" s="206">
        <v>87</v>
      </c>
      <c r="AN89" s="204">
        <v>87</v>
      </c>
      <c r="AO89" s="206">
        <v>87</v>
      </c>
    </row>
    <row r="90" spans="1:42" ht="35.25" customHeight="1">
      <c r="A90" s="178"/>
      <c r="B90" s="179" t="s">
        <v>564</v>
      </c>
      <c r="C90" s="180" t="s">
        <v>59</v>
      </c>
      <c r="D90" s="180">
        <v>10980.664000000001</v>
      </c>
      <c r="E90" s="44">
        <v>10842.029</v>
      </c>
      <c r="F90" s="110">
        <v>10833.386</v>
      </c>
      <c r="G90" s="110">
        <v>10833.386</v>
      </c>
      <c r="H90" s="555">
        <f t="shared" si="14"/>
        <v>5596.36</v>
      </c>
      <c r="I90" s="434">
        <v>660</v>
      </c>
      <c r="J90" s="433">
        <f t="shared" si="31"/>
        <v>3577.875</v>
      </c>
      <c r="K90" s="433">
        <f t="shared" si="32"/>
        <v>964.6</v>
      </c>
      <c r="L90" s="433">
        <f t="shared" si="33"/>
        <v>201.10500000000002</v>
      </c>
      <c r="M90" s="433">
        <f t="shared" si="34"/>
        <v>192.78000000000003</v>
      </c>
      <c r="N90" s="318">
        <f t="shared" si="43"/>
        <v>7508.0259999999998</v>
      </c>
      <c r="O90" s="433">
        <f t="shared" si="35"/>
        <v>1885</v>
      </c>
      <c r="P90" s="433">
        <f t="shared" si="36"/>
        <v>652.32000000000005</v>
      </c>
      <c r="Q90" s="433">
        <f t="shared" si="37"/>
        <v>3359.7059999999997</v>
      </c>
      <c r="R90" s="971"/>
      <c r="S90" s="434">
        <v>1611</v>
      </c>
      <c r="T90" s="44"/>
      <c r="U90" s="205">
        <v>964.6</v>
      </c>
      <c r="V90" s="206">
        <v>964.6</v>
      </c>
      <c r="W90" s="206">
        <v>964.6</v>
      </c>
      <c r="X90" s="206">
        <v>1885</v>
      </c>
      <c r="Y90" s="206">
        <v>1885</v>
      </c>
      <c r="Z90" s="206">
        <v>1885</v>
      </c>
      <c r="AA90" s="206">
        <v>652.29999999999995</v>
      </c>
      <c r="AB90" s="206">
        <v>652.32000000000005</v>
      </c>
      <c r="AC90" s="206">
        <v>652.32000000000005</v>
      </c>
      <c r="AD90" s="206">
        <v>192.8</v>
      </c>
      <c r="AE90" s="206">
        <v>192.78000000000003</v>
      </c>
      <c r="AF90" s="206">
        <v>192.78000000000003</v>
      </c>
      <c r="AG90" s="206">
        <v>200.61</v>
      </c>
      <c r="AH90" s="206">
        <v>201.10500000000002</v>
      </c>
      <c r="AI90" s="206">
        <v>201.10500000000002</v>
      </c>
      <c r="AJ90" s="206">
        <v>3359.7059999999997</v>
      </c>
      <c r="AK90" s="206">
        <v>3359.7059999999997</v>
      </c>
      <c r="AL90" s="206">
        <v>3359.7059999999997</v>
      </c>
      <c r="AM90" s="206">
        <v>3586.5749999999998</v>
      </c>
      <c r="AN90" s="206">
        <v>3577.875</v>
      </c>
      <c r="AO90" s="206">
        <v>3577.875</v>
      </c>
    </row>
    <row r="91" spans="1:42" s="479" customFormat="1" ht="30" customHeight="1">
      <c r="A91" s="422" t="s">
        <v>89</v>
      </c>
      <c r="B91" s="476" t="s">
        <v>561</v>
      </c>
      <c r="C91" s="423" t="s">
        <v>86</v>
      </c>
      <c r="D91" s="423">
        <v>280.39999999999998</v>
      </c>
      <c r="E91" s="477">
        <v>280.39999999999998</v>
      </c>
      <c r="F91" s="360">
        <v>280.39999999999998</v>
      </c>
      <c r="G91" s="360">
        <v>280.39999999999998</v>
      </c>
      <c r="H91" s="555">
        <f t="shared" si="14"/>
        <v>137.6</v>
      </c>
      <c r="I91" s="379"/>
      <c r="J91" s="433">
        <f t="shared" si="31"/>
        <v>111.19999999999999</v>
      </c>
      <c r="K91" s="433"/>
      <c r="L91" s="433">
        <f t="shared" si="33"/>
        <v>8.6</v>
      </c>
      <c r="M91" s="433">
        <f t="shared" si="34"/>
        <v>17.8</v>
      </c>
      <c r="N91" s="318">
        <f t="shared" si="43"/>
        <v>142.80000000000001</v>
      </c>
      <c r="O91" s="433">
        <f t="shared" si="35"/>
        <v>4</v>
      </c>
      <c r="P91" s="433">
        <f t="shared" si="36"/>
        <v>30.8</v>
      </c>
      <c r="Q91" s="433">
        <f t="shared" si="37"/>
        <v>108</v>
      </c>
      <c r="R91" s="385"/>
      <c r="S91" s="379"/>
      <c r="T91" s="477"/>
      <c r="U91" s="478"/>
      <c r="V91" s="478"/>
      <c r="W91" s="478"/>
      <c r="X91" s="444">
        <v>4</v>
      </c>
      <c r="Y91" s="443">
        <v>4</v>
      </c>
      <c r="Z91" s="444">
        <v>4</v>
      </c>
      <c r="AA91" s="444">
        <v>30.8</v>
      </c>
      <c r="AB91" s="444">
        <v>30.8</v>
      </c>
      <c r="AC91" s="444">
        <v>30.8</v>
      </c>
      <c r="AD91" s="444">
        <v>17.8</v>
      </c>
      <c r="AE91" s="444">
        <v>17.8</v>
      </c>
      <c r="AF91" s="446">
        <v>17.8</v>
      </c>
      <c r="AG91" s="444">
        <v>8.6</v>
      </c>
      <c r="AH91" s="444">
        <v>8.6</v>
      </c>
      <c r="AI91" s="446">
        <v>8.6</v>
      </c>
      <c r="AJ91" s="444">
        <v>108</v>
      </c>
      <c r="AK91" s="444">
        <v>108</v>
      </c>
      <c r="AL91" s="446">
        <v>108</v>
      </c>
      <c r="AM91" s="444">
        <v>111.19999999999999</v>
      </c>
      <c r="AN91" s="444">
        <v>111.19999999999999</v>
      </c>
      <c r="AO91" s="446">
        <v>111.19999999999999</v>
      </c>
    </row>
    <row r="92" spans="1:42" ht="30" customHeight="1">
      <c r="A92" s="210"/>
      <c r="B92" s="211" t="s">
        <v>562</v>
      </c>
      <c r="C92" s="212" t="s">
        <v>86</v>
      </c>
      <c r="D92" s="212">
        <v>88.9</v>
      </c>
      <c r="E92" s="43">
        <v>88.9</v>
      </c>
      <c r="F92" s="16">
        <v>88.9</v>
      </c>
      <c r="G92" s="16">
        <v>88.9</v>
      </c>
      <c r="H92" s="555">
        <f t="shared" si="14"/>
        <v>56.699999999999996</v>
      </c>
      <c r="I92" s="379"/>
      <c r="J92" s="433">
        <f t="shared" si="31"/>
        <v>38.9</v>
      </c>
      <c r="K92" s="433"/>
      <c r="L92" s="433">
        <f t="shared" si="33"/>
        <v>4.8</v>
      </c>
      <c r="M92" s="433">
        <f t="shared" si="34"/>
        <v>13</v>
      </c>
      <c r="N92" s="318">
        <f t="shared" si="43"/>
        <v>32.200000000000003</v>
      </c>
      <c r="O92" s="433">
        <f t="shared" si="35"/>
        <v>0</v>
      </c>
      <c r="P92" s="433">
        <f t="shared" si="36"/>
        <v>10.7</v>
      </c>
      <c r="Q92" s="433">
        <f t="shared" si="37"/>
        <v>21.5</v>
      </c>
      <c r="R92" s="385"/>
      <c r="S92" s="379"/>
      <c r="T92" s="43"/>
      <c r="U92" s="213"/>
      <c r="V92" s="213"/>
      <c r="W92" s="213"/>
      <c r="X92" s="205">
        <v>0</v>
      </c>
      <c r="Y92" s="205">
        <v>0</v>
      </c>
      <c r="Z92" s="204">
        <v>0</v>
      </c>
      <c r="AA92" s="204">
        <v>10.7</v>
      </c>
      <c r="AB92" s="204">
        <v>10.7</v>
      </c>
      <c r="AC92" s="204">
        <v>10.7</v>
      </c>
      <c r="AD92" s="204">
        <v>13</v>
      </c>
      <c r="AE92" s="204">
        <v>13</v>
      </c>
      <c r="AF92" s="206">
        <v>13</v>
      </c>
      <c r="AG92" s="204">
        <v>4.8</v>
      </c>
      <c r="AH92" s="204">
        <v>4.8</v>
      </c>
      <c r="AI92" s="206">
        <v>4.8</v>
      </c>
      <c r="AJ92" s="204">
        <v>21.5</v>
      </c>
      <c r="AK92" s="204">
        <v>21.5</v>
      </c>
      <c r="AL92" s="206">
        <v>21.5</v>
      </c>
      <c r="AM92" s="204">
        <v>38.9</v>
      </c>
      <c r="AN92" s="204">
        <v>38.9</v>
      </c>
      <c r="AO92" s="206">
        <v>38.9</v>
      </c>
      <c r="AP92" s="214"/>
    </row>
    <row r="93" spans="1:42" ht="30" customHeight="1">
      <c r="A93" s="210"/>
      <c r="B93" s="211" t="s">
        <v>563</v>
      </c>
      <c r="C93" s="212" t="s">
        <v>86</v>
      </c>
      <c r="D93" s="212">
        <v>191.5</v>
      </c>
      <c r="E93" s="43">
        <v>191.5</v>
      </c>
      <c r="F93" s="16">
        <v>191.5</v>
      </c>
      <c r="G93" s="16">
        <v>191.5</v>
      </c>
      <c r="H93" s="555">
        <f t="shared" si="14"/>
        <v>80.899999999999991</v>
      </c>
      <c r="I93" s="379"/>
      <c r="J93" s="433">
        <f t="shared" si="31"/>
        <v>72.3</v>
      </c>
      <c r="K93" s="433"/>
      <c r="L93" s="433">
        <f t="shared" si="33"/>
        <v>3.8</v>
      </c>
      <c r="M93" s="433">
        <f t="shared" si="34"/>
        <v>4.8</v>
      </c>
      <c r="N93" s="318">
        <f t="shared" si="43"/>
        <v>110.6</v>
      </c>
      <c r="O93" s="433">
        <f t="shared" si="35"/>
        <v>4</v>
      </c>
      <c r="P93" s="433">
        <f t="shared" si="36"/>
        <v>20.100000000000001</v>
      </c>
      <c r="Q93" s="433">
        <f t="shared" si="37"/>
        <v>86.5</v>
      </c>
      <c r="R93" s="385"/>
      <c r="S93" s="379"/>
      <c r="T93" s="43"/>
      <c r="U93" s="213"/>
      <c r="V93" s="213"/>
      <c r="W93" s="213"/>
      <c r="X93" s="204">
        <v>4</v>
      </c>
      <c r="Y93" s="205">
        <v>4</v>
      </c>
      <c r="Z93" s="204">
        <v>4</v>
      </c>
      <c r="AA93" s="204">
        <v>20.100000000000001</v>
      </c>
      <c r="AB93" s="204">
        <v>20.100000000000001</v>
      </c>
      <c r="AC93" s="204">
        <v>20.100000000000001</v>
      </c>
      <c r="AD93" s="204">
        <v>4.8</v>
      </c>
      <c r="AE93" s="204">
        <v>4.8</v>
      </c>
      <c r="AF93" s="206">
        <v>4.8</v>
      </c>
      <c r="AG93" s="204">
        <v>3.8</v>
      </c>
      <c r="AH93" s="204">
        <v>3.8</v>
      </c>
      <c r="AI93" s="206">
        <v>3.8</v>
      </c>
      <c r="AJ93" s="204">
        <v>86.5</v>
      </c>
      <c r="AK93" s="204">
        <v>86.5</v>
      </c>
      <c r="AL93" s="206">
        <v>86.5</v>
      </c>
      <c r="AM93" s="204">
        <v>72.3</v>
      </c>
      <c r="AN93" s="204">
        <v>72.3</v>
      </c>
      <c r="AO93" s="206">
        <v>72.3</v>
      </c>
      <c r="AP93" s="214"/>
    </row>
    <row r="94" spans="1:42" ht="31.5" customHeight="1">
      <c r="A94" s="210"/>
      <c r="B94" s="211" t="s">
        <v>68</v>
      </c>
      <c r="C94" s="212" t="s">
        <v>69</v>
      </c>
      <c r="D94" s="212">
        <v>11.4</v>
      </c>
      <c r="E94" s="43">
        <v>11.4</v>
      </c>
      <c r="F94" s="14">
        <v>48.712553495007143</v>
      </c>
      <c r="G94" s="14">
        <v>38.62660485021398</v>
      </c>
      <c r="H94" s="555">
        <f t="shared" ref="H94:H115" si="44">+I94+J94+K94+L94+M94</f>
        <v>14.432786907395954</v>
      </c>
      <c r="I94" s="378"/>
      <c r="J94" s="433">
        <f t="shared" si="31"/>
        <v>3.8869154676258995</v>
      </c>
      <c r="K94" s="433"/>
      <c r="L94" s="433">
        <f t="shared" si="33"/>
        <v>3.8941860465116274</v>
      </c>
      <c r="M94" s="433">
        <f t="shared" si="34"/>
        <v>6.6516853932584272</v>
      </c>
      <c r="N94" s="318">
        <f t="shared" si="43"/>
        <v>10.895114838864838</v>
      </c>
      <c r="O94" s="433">
        <f t="shared" si="35"/>
        <v>3</v>
      </c>
      <c r="P94" s="433">
        <f t="shared" si="36"/>
        <v>4.7370129870129869</v>
      </c>
      <c r="Q94" s="433">
        <f t="shared" si="37"/>
        <v>3.1581018518518515</v>
      </c>
      <c r="R94" s="973"/>
      <c r="S94" s="378"/>
      <c r="T94" s="43"/>
      <c r="U94" s="213"/>
      <c r="V94" s="213"/>
      <c r="W94" s="213"/>
      <c r="X94" s="204"/>
      <c r="Y94" s="205"/>
      <c r="Z94" s="204">
        <v>3</v>
      </c>
      <c r="AA94" s="204">
        <v>0.58441558441558439</v>
      </c>
      <c r="AB94" s="204">
        <v>1.7370129870129869</v>
      </c>
      <c r="AC94" s="204">
        <v>4.7370129870129869</v>
      </c>
      <c r="AD94" s="204">
        <v>0.7303370786516854</v>
      </c>
      <c r="AE94" s="204">
        <v>3.9213483146067412</v>
      </c>
      <c r="AF94" s="204">
        <v>6.6516853932584272</v>
      </c>
      <c r="AG94" s="204">
        <v>0.69767441860465118</v>
      </c>
      <c r="AH94" s="204">
        <v>2.558139534883721</v>
      </c>
      <c r="AI94" s="204">
        <v>3.8941860465116274</v>
      </c>
      <c r="AJ94" s="204">
        <v>0.52777777777777779</v>
      </c>
      <c r="AK94" s="204">
        <v>2.7939814814814814</v>
      </c>
      <c r="AL94" s="204">
        <v>3.1581018518518515</v>
      </c>
      <c r="AM94" s="204">
        <v>0.59352517985611519</v>
      </c>
      <c r="AN94" s="204">
        <v>2.0494604316546763</v>
      </c>
      <c r="AO94" s="204">
        <v>3.8869154676258995</v>
      </c>
      <c r="AP94" s="214"/>
    </row>
    <row r="95" spans="1:42" ht="31.5" customHeight="1">
      <c r="A95" s="210"/>
      <c r="B95" s="211" t="s">
        <v>70</v>
      </c>
      <c r="C95" s="212" t="s">
        <v>98</v>
      </c>
      <c r="D95" s="212">
        <v>95.963999999999999</v>
      </c>
      <c r="E95" s="43">
        <v>159.94</v>
      </c>
      <c r="F95" s="38">
        <v>682.95</v>
      </c>
      <c r="G95" s="38">
        <v>1083.0899999999999</v>
      </c>
      <c r="H95" s="555">
        <f t="shared" si="44"/>
        <v>584.11500000000001</v>
      </c>
      <c r="I95" s="394"/>
      <c r="J95" s="433">
        <f t="shared" si="31"/>
        <v>432.22499999999997</v>
      </c>
      <c r="K95" s="433"/>
      <c r="L95" s="433">
        <f t="shared" si="33"/>
        <v>33.489999999999995</v>
      </c>
      <c r="M95" s="433">
        <f t="shared" si="34"/>
        <v>118.4</v>
      </c>
      <c r="N95" s="318">
        <f t="shared" si="43"/>
        <v>498.97500000000002</v>
      </c>
      <c r="O95" s="433">
        <f t="shared" si="35"/>
        <v>12</v>
      </c>
      <c r="P95" s="433">
        <f t="shared" si="36"/>
        <v>145.9</v>
      </c>
      <c r="Q95" s="433">
        <f t="shared" si="37"/>
        <v>341.07499999999999</v>
      </c>
      <c r="R95" s="974"/>
      <c r="S95" s="394"/>
      <c r="T95" s="43"/>
      <c r="U95" s="213"/>
      <c r="V95" s="213"/>
      <c r="W95" s="213"/>
      <c r="X95" s="204"/>
      <c r="Y95" s="204">
        <v>8</v>
      </c>
      <c r="Z95" s="204">
        <v>12</v>
      </c>
      <c r="AA95" s="204">
        <v>18</v>
      </c>
      <c r="AB95" s="204">
        <v>53.5</v>
      </c>
      <c r="AC95" s="204">
        <v>145.9</v>
      </c>
      <c r="AD95" s="204">
        <v>13</v>
      </c>
      <c r="AE95" s="204">
        <v>69.8</v>
      </c>
      <c r="AF95" s="204">
        <v>118.4</v>
      </c>
      <c r="AG95" s="204">
        <v>6</v>
      </c>
      <c r="AH95" s="204">
        <v>22</v>
      </c>
      <c r="AI95" s="204">
        <v>33.489999999999995</v>
      </c>
      <c r="AJ95" s="204">
        <v>57</v>
      </c>
      <c r="AK95" s="204">
        <v>301.75</v>
      </c>
      <c r="AL95" s="204">
        <v>341.07499999999999</v>
      </c>
      <c r="AM95" s="204">
        <v>66</v>
      </c>
      <c r="AN95" s="204">
        <v>227.89999999999998</v>
      </c>
      <c r="AO95" s="204">
        <v>432.22499999999997</v>
      </c>
      <c r="AP95" s="214"/>
    </row>
    <row r="96" spans="1:42" s="168" customFormat="1" ht="31.5" customHeight="1">
      <c r="A96" s="178" t="s">
        <v>89</v>
      </c>
      <c r="B96" s="179" t="s">
        <v>99</v>
      </c>
      <c r="C96" s="180" t="s">
        <v>56</v>
      </c>
      <c r="D96" s="180">
        <v>32.9</v>
      </c>
      <c r="E96" s="44">
        <v>32.9</v>
      </c>
      <c r="F96" s="112">
        <v>32.9</v>
      </c>
      <c r="G96" s="112">
        <v>32.9</v>
      </c>
      <c r="H96" s="555">
        <f>+I96+J96+K96+L96+M96</f>
        <v>32.9</v>
      </c>
      <c r="I96" s="434"/>
      <c r="J96" s="433">
        <f t="shared" si="31"/>
        <v>32.9</v>
      </c>
      <c r="K96" s="433"/>
      <c r="L96" s="433"/>
      <c r="M96" s="433"/>
      <c r="N96" s="318">
        <f>O96+P96+Q96+R96+S96</f>
        <v>220</v>
      </c>
      <c r="O96" s="433"/>
      <c r="P96" s="433"/>
      <c r="Q96" s="433"/>
      <c r="R96" s="974">
        <v>143</v>
      </c>
      <c r="S96" s="394">
        <v>77</v>
      </c>
      <c r="T96" s="44"/>
      <c r="U96" s="183"/>
      <c r="V96" s="184"/>
      <c r="W96" s="184"/>
      <c r="X96" s="183"/>
      <c r="Y96" s="184"/>
      <c r="Z96" s="184"/>
      <c r="AA96" s="183"/>
      <c r="AB96" s="184"/>
      <c r="AC96" s="184"/>
      <c r="AD96" s="183"/>
      <c r="AE96" s="184"/>
      <c r="AF96" s="184"/>
      <c r="AG96" s="183"/>
      <c r="AH96" s="184"/>
      <c r="AI96" s="184"/>
      <c r="AJ96" s="183"/>
      <c r="AK96" s="184"/>
      <c r="AL96" s="184"/>
      <c r="AM96" s="204">
        <v>32.9</v>
      </c>
      <c r="AN96" s="204">
        <v>32.9</v>
      </c>
      <c r="AO96" s="206">
        <v>32.9</v>
      </c>
    </row>
    <row r="97" spans="1:41" ht="36.75" customHeight="1">
      <c r="A97" s="178"/>
      <c r="B97" s="186" t="s">
        <v>565</v>
      </c>
      <c r="C97" s="180" t="s">
        <v>56</v>
      </c>
      <c r="D97" s="180">
        <v>32.9</v>
      </c>
      <c r="E97" s="44">
        <v>32.9</v>
      </c>
      <c r="F97" s="112">
        <v>32.9</v>
      </c>
      <c r="G97" s="112">
        <v>32.9</v>
      </c>
      <c r="H97" s="555">
        <f t="shared" si="44"/>
        <v>32.9</v>
      </c>
      <c r="I97" s="434"/>
      <c r="J97" s="433">
        <f t="shared" si="31"/>
        <v>32.9</v>
      </c>
      <c r="K97" s="433"/>
      <c r="L97" s="433"/>
      <c r="M97" s="433"/>
      <c r="N97" s="318">
        <f t="shared" si="43"/>
        <v>220</v>
      </c>
      <c r="O97" s="433"/>
      <c r="P97" s="433"/>
      <c r="Q97" s="433"/>
      <c r="R97" s="966">
        <v>143</v>
      </c>
      <c r="S97" s="434">
        <v>77</v>
      </c>
      <c r="T97" s="44"/>
      <c r="U97" s="183"/>
      <c r="V97" s="184"/>
      <c r="W97" s="184"/>
      <c r="X97" s="183"/>
      <c r="Y97" s="184"/>
      <c r="Z97" s="184"/>
      <c r="AA97" s="183"/>
      <c r="AB97" s="184"/>
      <c r="AC97" s="184"/>
      <c r="AD97" s="183"/>
      <c r="AE97" s="184"/>
      <c r="AF97" s="184"/>
      <c r="AG97" s="183"/>
      <c r="AH97" s="184"/>
      <c r="AI97" s="184"/>
      <c r="AJ97" s="183"/>
      <c r="AK97" s="184"/>
      <c r="AL97" s="184"/>
      <c r="AM97" s="204">
        <v>32.9</v>
      </c>
      <c r="AN97" s="204">
        <v>32.9</v>
      </c>
      <c r="AO97" s="206">
        <v>32.9</v>
      </c>
    </row>
    <row r="98" spans="1:41" ht="31.5" customHeight="1">
      <c r="A98" s="178"/>
      <c r="B98" s="179" t="s">
        <v>97</v>
      </c>
      <c r="C98" s="180" t="s">
        <v>59</v>
      </c>
      <c r="D98" s="180">
        <v>16</v>
      </c>
      <c r="E98" s="44">
        <v>16</v>
      </c>
      <c r="F98" s="112">
        <v>16</v>
      </c>
      <c r="G98" s="112">
        <v>16</v>
      </c>
      <c r="H98" s="555">
        <f t="shared" si="44"/>
        <v>16</v>
      </c>
      <c r="I98" s="434"/>
      <c r="J98" s="433">
        <f t="shared" si="31"/>
        <v>16</v>
      </c>
      <c r="K98" s="433"/>
      <c r="L98" s="433"/>
      <c r="M98" s="433"/>
      <c r="N98" s="318">
        <f t="shared" si="43"/>
        <v>55</v>
      </c>
      <c r="O98" s="433"/>
      <c r="P98" s="433"/>
      <c r="Q98" s="433"/>
      <c r="R98" s="966">
        <v>36</v>
      </c>
      <c r="S98" s="434">
        <v>19</v>
      </c>
      <c r="T98" s="44"/>
      <c r="U98" s="183"/>
      <c r="V98" s="184"/>
      <c r="W98" s="184"/>
      <c r="X98" s="183"/>
      <c r="Y98" s="184"/>
      <c r="Z98" s="184"/>
      <c r="AA98" s="183"/>
      <c r="AB98" s="184"/>
      <c r="AC98" s="184"/>
      <c r="AD98" s="183"/>
      <c r="AE98" s="184"/>
      <c r="AF98" s="184"/>
      <c r="AG98" s="183"/>
      <c r="AH98" s="184"/>
      <c r="AI98" s="184"/>
      <c r="AJ98" s="183"/>
      <c r="AK98" s="184"/>
      <c r="AL98" s="184"/>
      <c r="AM98" s="204">
        <v>16</v>
      </c>
      <c r="AN98" s="204">
        <v>16</v>
      </c>
      <c r="AO98" s="206">
        <v>16</v>
      </c>
    </row>
    <row r="99" spans="1:41" s="321" customFormat="1" ht="30" customHeight="1">
      <c r="A99" s="440">
        <v>12</v>
      </c>
      <c r="B99" s="305" t="s">
        <v>100</v>
      </c>
      <c r="C99" s="317"/>
      <c r="D99" s="317"/>
      <c r="E99" s="317"/>
      <c r="F99" s="327"/>
      <c r="G99" s="327"/>
      <c r="H99" s="561"/>
      <c r="I99" s="434"/>
      <c r="J99" s="433"/>
      <c r="K99" s="433"/>
      <c r="L99" s="433"/>
      <c r="M99" s="433"/>
      <c r="N99" s="318"/>
      <c r="O99" s="433"/>
      <c r="P99" s="433"/>
      <c r="Q99" s="433"/>
      <c r="R99" s="966"/>
      <c r="S99" s="434"/>
      <c r="T99" s="317"/>
      <c r="U99" s="458"/>
      <c r="V99" s="459"/>
      <c r="W99" s="459"/>
      <c r="X99" s="458"/>
      <c r="Y99" s="459"/>
      <c r="Z99" s="459"/>
      <c r="AA99" s="458"/>
      <c r="AB99" s="459"/>
      <c r="AC99" s="459"/>
      <c r="AD99" s="458"/>
      <c r="AE99" s="459"/>
      <c r="AF99" s="459"/>
      <c r="AG99" s="458"/>
      <c r="AH99" s="459"/>
      <c r="AI99" s="459"/>
      <c r="AJ99" s="458"/>
      <c r="AK99" s="459"/>
      <c r="AL99" s="459"/>
      <c r="AM99" s="460"/>
      <c r="AN99" s="459"/>
      <c r="AO99" s="461"/>
    </row>
    <row r="100" spans="1:41" s="321" customFormat="1" ht="36" customHeight="1">
      <c r="A100" s="440">
        <v>13</v>
      </c>
      <c r="B100" s="305" t="s">
        <v>101</v>
      </c>
      <c r="C100" s="317" t="s">
        <v>102</v>
      </c>
      <c r="D100" s="440">
        <v>19306</v>
      </c>
      <c r="E100" s="320">
        <v>19861</v>
      </c>
      <c r="F100" s="480">
        <v>20027</v>
      </c>
      <c r="G100" s="480">
        <v>20205</v>
      </c>
      <c r="H100" s="555">
        <f t="shared" si="44"/>
        <v>10921</v>
      </c>
      <c r="I100" s="437">
        <f>+I101+I102+I103+I104+I105</f>
        <v>1551</v>
      </c>
      <c r="J100" s="437">
        <f t="shared" ref="J100:M100" si="45">+J101+J102+J103+J104+J105</f>
        <v>5898</v>
      </c>
      <c r="K100" s="437">
        <f t="shared" si="45"/>
        <v>906</v>
      </c>
      <c r="L100" s="437">
        <f t="shared" si="45"/>
        <v>1213</v>
      </c>
      <c r="M100" s="437">
        <f t="shared" si="45"/>
        <v>1353</v>
      </c>
      <c r="N100" s="320">
        <f>O100+P100+Q100+R100+S100</f>
        <v>20536</v>
      </c>
      <c r="O100" s="437">
        <f t="shared" ref="O100:S100" si="46">+O101+O102+O103+O104+O105</f>
        <v>1511</v>
      </c>
      <c r="P100" s="437">
        <f t="shared" si="46"/>
        <v>4567</v>
      </c>
      <c r="Q100" s="437">
        <f t="shared" si="46"/>
        <v>5018</v>
      </c>
      <c r="R100" s="971">
        <f t="shared" si="46"/>
        <v>2559</v>
      </c>
      <c r="S100" s="437">
        <f t="shared" si="46"/>
        <v>6881</v>
      </c>
      <c r="T100" s="317"/>
      <c r="U100" s="481">
        <v>830</v>
      </c>
      <c r="V100" s="481">
        <v>846</v>
      </c>
      <c r="W100" s="481">
        <v>867</v>
      </c>
      <c r="X100" s="481">
        <v>1414</v>
      </c>
      <c r="Y100" s="481">
        <v>1464</v>
      </c>
      <c r="Z100" s="481">
        <v>1474</v>
      </c>
      <c r="AA100" s="481">
        <v>4830</v>
      </c>
      <c r="AB100" s="481">
        <v>4830</v>
      </c>
      <c r="AC100" s="481">
        <v>4530</v>
      </c>
      <c r="AD100" s="481">
        <v>1258</v>
      </c>
      <c r="AE100" s="481">
        <v>1288</v>
      </c>
      <c r="AF100" s="481">
        <v>1316</v>
      </c>
      <c r="AG100" s="481">
        <v>1082</v>
      </c>
      <c r="AH100" s="481">
        <v>1152</v>
      </c>
      <c r="AI100" s="481">
        <v>1176</v>
      </c>
      <c r="AJ100" s="481">
        <v>4888</v>
      </c>
      <c r="AK100" s="481">
        <v>4888</v>
      </c>
      <c r="AL100" s="481">
        <v>4981</v>
      </c>
      <c r="AM100" s="481">
        <v>5559</v>
      </c>
      <c r="AN100" s="481">
        <v>5559</v>
      </c>
      <c r="AO100" s="481">
        <v>5861</v>
      </c>
    </row>
    <row r="101" spans="1:41" ht="30" customHeight="1">
      <c r="A101" s="178"/>
      <c r="B101" s="179" t="s">
        <v>103</v>
      </c>
      <c r="C101" s="180" t="s">
        <v>102</v>
      </c>
      <c r="D101" s="178">
        <v>1417</v>
      </c>
      <c r="E101" s="40">
        <v>1400</v>
      </c>
      <c r="F101" s="40">
        <v>1400</v>
      </c>
      <c r="G101" s="110">
        <v>1445</v>
      </c>
      <c r="H101" s="555">
        <f t="shared" si="44"/>
        <v>1755</v>
      </c>
      <c r="I101" s="437">
        <v>580</v>
      </c>
      <c r="J101" s="437">
        <f t="shared" ref="J101:J110" si="47">+AO101</f>
        <v>1080</v>
      </c>
      <c r="K101" s="437">
        <f t="shared" ref="K101:K110" si="48">+W101</f>
        <v>30</v>
      </c>
      <c r="L101" s="437">
        <f t="shared" ref="L101:L110" si="49">+AI101</f>
        <v>10</v>
      </c>
      <c r="M101" s="437">
        <f t="shared" ref="M101:M110" si="50">+AF101</f>
        <v>55</v>
      </c>
      <c r="N101" s="320">
        <f t="shared" si="43"/>
        <v>1245</v>
      </c>
      <c r="O101" s="437">
        <f t="shared" ref="O101:O110" si="51">+Z101</f>
        <v>25</v>
      </c>
      <c r="P101" s="437">
        <f t="shared" ref="P101:P110" si="52">+AC101</f>
        <v>65</v>
      </c>
      <c r="Q101" s="437">
        <f t="shared" ref="Q101:Q110" si="53">+AL101</f>
        <v>180</v>
      </c>
      <c r="R101" s="971">
        <v>751</v>
      </c>
      <c r="S101" s="437">
        <v>224</v>
      </c>
      <c r="T101" s="180"/>
      <c r="U101" s="204">
        <v>40</v>
      </c>
      <c r="V101" s="205">
        <v>40</v>
      </c>
      <c r="W101" s="205">
        <v>30</v>
      </c>
      <c r="X101" s="204">
        <v>28</v>
      </c>
      <c r="Y101" s="205">
        <v>28</v>
      </c>
      <c r="Z101" s="205">
        <v>25</v>
      </c>
      <c r="AA101" s="204">
        <v>65</v>
      </c>
      <c r="AB101" s="204">
        <v>65</v>
      </c>
      <c r="AC101" s="204">
        <v>65</v>
      </c>
      <c r="AD101" s="204">
        <v>65</v>
      </c>
      <c r="AE101" s="204">
        <v>65</v>
      </c>
      <c r="AF101" s="206">
        <v>55</v>
      </c>
      <c r="AG101" s="204">
        <v>12</v>
      </c>
      <c r="AH101" s="204">
        <v>12</v>
      </c>
      <c r="AI101" s="206">
        <v>10</v>
      </c>
      <c r="AJ101" s="204">
        <v>180</v>
      </c>
      <c r="AK101" s="204">
        <v>180</v>
      </c>
      <c r="AL101" s="206">
        <v>180</v>
      </c>
      <c r="AM101" s="206">
        <v>1010</v>
      </c>
      <c r="AN101" s="204">
        <v>1010</v>
      </c>
      <c r="AO101" s="206">
        <v>1080</v>
      </c>
    </row>
    <row r="102" spans="1:41" ht="30" customHeight="1">
      <c r="A102" s="178"/>
      <c r="B102" s="179" t="s">
        <v>104</v>
      </c>
      <c r="C102" s="180" t="s">
        <v>102</v>
      </c>
      <c r="D102" s="178">
        <v>690</v>
      </c>
      <c r="E102" s="40">
        <v>643</v>
      </c>
      <c r="F102" s="40">
        <v>643</v>
      </c>
      <c r="G102" s="110">
        <v>663</v>
      </c>
      <c r="H102" s="555">
        <f t="shared" si="44"/>
        <v>529</v>
      </c>
      <c r="I102" s="437">
        <v>81</v>
      </c>
      <c r="J102" s="437">
        <f t="shared" si="47"/>
        <v>390</v>
      </c>
      <c r="K102" s="437">
        <f t="shared" si="48"/>
        <v>5</v>
      </c>
      <c r="L102" s="437">
        <f t="shared" si="49"/>
        <v>50</v>
      </c>
      <c r="M102" s="437">
        <f t="shared" si="50"/>
        <v>3</v>
      </c>
      <c r="N102" s="320">
        <f t="shared" si="43"/>
        <v>297</v>
      </c>
      <c r="O102" s="437">
        <f t="shared" si="51"/>
        <v>120</v>
      </c>
      <c r="P102" s="437">
        <f t="shared" si="52"/>
        <v>35</v>
      </c>
      <c r="Q102" s="437">
        <f t="shared" si="53"/>
        <v>60</v>
      </c>
      <c r="R102" s="971">
        <v>5</v>
      </c>
      <c r="S102" s="437">
        <v>77</v>
      </c>
      <c r="T102" s="180"/>
      <c r="U102" s="204">
        <v>5</v>
      </c>
      <c r="V102" s="205">
        <v>5</v>
      </c>
      <c r="W102" s="205">
        <v>5</v>
      </c>
      <c r="X102" s="204">
        <v>150</v>
      </c>
      <c r="Y102" s="205">
        <v>150</v>
      </c>
      <c r="Z102" s="205">
        <v>120</v>
      </c>
      <c r="AA102" s="204">
        <v>35</v>
      </c>
      <c r="AB102" s="204">
        <v>35</v>
      </c>
      <c r="AC102" s="204">
        <v>35</v>
      </c>
      <c r="AD102" s="204">
        <v>3</v>
      </c>
      <c r="AE102" s="204">
        <v>3</v>
      </c>
      <c r="AF102" s="206">
        <v>3</v>
      </c>
      <c r="AG102" s="204">
        <v>60</v>
      </c>
      <c r="AH102" s="204">
        <v>60</v>
      </c>
      <c r="AI102" s="206">
        <v>50</v>
      </c>
      <c r="AJ102" s="204">
        <v>60</v>
      </c>
      <c r="AK102" s="204">
        <v>60</v>
      </c>
      <c r="AL102" s="206">
        <v>60</v>
      </c>
      <c r="AM102" s="206">
        <v>330</v>
      </c>
      <c r="AN102" s="204">
        <v>330</v>
      </c>
      <c r="AO102" s="206">
        <v>390</v>
      </c>
    </row>
    <row r="103" spans="1:41" ht="34.5" customHeight="1">
      <c r="A103" s="178"/>
      <c r="B103" s="179" t="s">
        <v>105</v>
      </c>
      <c r="C103" s="180" t="s">
        <v>102</v>
      </c>
      <c r="D103" s="178">
        <v>543</v>
      </c>
      <c r="E103" s="40">
        <v>537</v>
      </c>
      <c r="F103" s="40">
        <v>633</v>
      </c>
      <c r="G103" s="110">
        <v>653</v>
      </c>
      <c r="H103" s="555">
        <f t="shared" si="44"/>
        <v>393</v>
      </c>
      <c r="I103" s="437"/>
      <c r="J103" s="437">
        <f t="shared" si="47"/>
        <v>250</v>
      </c>
      <c r="K103" s="437">
        <f t="shared" si="48"/>
        <v>18</v>
      </c>
      <c r="L103" s="437">
        <f t="shared" si="49"/>
        <v>50</v>
      </c>
      <c r="M103" s="437">
        <f t="shared" si="50"/>
        <v>75</v>
      </c>
      <c r="N103" s="320">
        <f t="shared" si="43"/>
        <v>260</v>
      </c>
      <c r="O103" s="437">
        <f t="shared" si="51"/>
        <v>80</v>
      </c>
      <c r="P103" s="437"/>
      <c r="Q103" s="437">
        <f t="shared" si="53"/>
        <v>180</v>
      </c>
      <c r="R103" s="971"/>
      <c r="S103" s="437"/>
      <c r="T103" s="180"/>
      <c r="U103" s="204">
        <v>2</v>
      </c>
      <c r="V103" s="205">
        <v>18</v>
      </c>
      <c r="W103" s="205">
        <v>18</v>
      </c>
      <c r="X103" s="204">
        <v>35</v>
      </c>
      <c r="Y103" s="205">
        <v>85</v>
      </c>
      <c r="Z103" s="205">
        <v>80</v>
      </c>
      <c r="AA103" s="204"/>
      <c r="AB103" s="204">
        <v>0</v>
      </c>
      <c r="AC103" s="204">
        <v>0</v>
      </c>
      <c r="AD103" s="204">
        <v>50</v>
      </c>
      <c r="AE103" s="204">
        <v>80</v>
      </c>
      <c r="AF103" s="206">
        <v>75</v>
      </c>
      <c r="AG103" s="204">
        <v>50</v>
      </c>
      <c r="AH103" s="204">
        <v>50</v>
      </c>
      <c r="AI103" s="206">
        <v>50</v>
      </c>
      <c r="AJ103" s="204">
        <v>180</v>
      </c>
      <c r="AK103" s="204">
        <v>180</v>
      </c>
      <c r="AL103" s="206">
        <v>180</v>
      </c>
      <c r="AM103" s="206">
        <v>220</v>
      </c>
      <c r="AN103" s="204">
        <v>220</v>
      </c>
      <c r="AO103" s="206">
        <v>250</v>
      </c>
    </row>
    <row r="104" spans="1:41" ht="34.5" customHeight="1">
      <c r="A104" s="178"/>
      <c r="B104" s="179" t="s">
        <v>106</v>
      </c>
      <c r="C104" s="180" t="s">
        <v>102</v>
      </c>
      <c r="D104" s="178">
        <v>15773</v>
      </c>
      <c r="E104" s="40">
        <v>16376</v>
      </c>
      <c r="F104" s="40">
        <v>16376</v>
      </c>
      <c r="G104" s="110">
        <v>16800</v>
      </c>
      <c r="H104" s="555">
        <f t="shared" si="44"/>
        <v>7639</v>
      </c>
      <c r="I104" s="437">
        <v>890</v>
      </c>
      <c r="J104" s="437">
        <f t="shared" si="47"/>
        <v>3746</v>
      </c>
      <c r="K104" s="437">
        <f t="shared" si="48"/>
        <v>853</v>
      </c>
      <c r="L104" s="437">
        <f t="shared" si="49"/>
        <v>973</v>
      </c>
      <c r="M104" s="437">
        <f t="shared" si="50"/>
        <v>1177</v>
      </c>
      <c r="N104" s="320">
        <f t="shared" si="43"/>
        <v>18434</v>
      </c>
      <c r="O104" s="437">
        <f t="shared" si="51"/>
        <v>1286</v>
      </c>
      <c r="P104" s="437">
        <f t="shared" si="52"/>
        <v>4467</v>
      </c>
      <c r="Q104" s="437">
        <f t="shared" si="53"/>
        <v>4298</v>
      </c>
      <c r="R104" s="971">
        <v>1803</v>
      </c>
      <c r="S104" s="437">
        <v>6580</v>
      </c>
      <c r="T104" s="180"/>
      <c r="U104" s="204">
        <v>783</v>
      </c>
      <c r="V104" s="205">
        <v>783</v>
      </c>
      <c r="W104" s="205">
        <f>814+37+2</f>
        <v>853</v>
      </c>
      <c r="X104" s="204">
        <v>1201</v>
      </c>
      <c r="Y104" s="205">
        <v>1201</v>
      </c>
      <c r="Z104" s="205">
        <f>1249+37</f>
        <v>1286</v>
      </c>
      <c r="AA104" s="204">
        <v>4730</v>
      </c>
      <c r="AB104" s="204">
        <v>4730</v>
      </c>
      <c r="AC104" s="205">
        <f>4430+37</f>
        <v>4467</v>
      </c>
      <c r="AD104" s="204">
        <v>1097</v>
      </c>
      <c r="AE104" s="204">
        <v>1097</v>
      </c>
      <c r="AF104" s="205">
        <f>1140+37</f>
        <v>1177</v>
      </c>
      <c r="AG104" s="204">
        <v>900</v>
      </c>
      <c r="AH104" s="204">
        <v>900</v>
      </c>
      <c r="AI104" s="205">
        <f>936+37</f>
        <v>973</v>
      </c>
      <c r="AJ104" s="204">
        <v>4098</v>
      </c>
      <c r="AK104" s="204">
        <v>4098</v>
      </c>
      <c r="AL104" s="205">
        <f>4261+37</f>
        <v>4298</v>
      </c>
      <c r="AM104" s="206">
        <v>3567</v>
      </c>
      <c r="AN104" s="204">
        <v>3567</v>
      </c>
      <c r="AO104" s="205">
        <f>3709+37</f>
        <v>3746</v>
      </c>
    </row>
    <row r="105" spans="1:41" ht="34.5" customHeight="1">
      <c r="A105" s="178"/>
      <c r="B105" s="179" t="s">
        <v>107</v>
      </c>
      <c r="C105" s="180" t="s">
        <v>102</v>
      </c>
      <c r="D105" s="178">
        <v>883</v>
      </c>
      <c r="E105" s="40">
        <v>905</v>
      </c>
      <c r="F105" s="40">
        <v>975</v>
      </c>
      <c r="G105" s="110">
        <v>905</v>
      </c>
      <c r="H105" s="555">
        <f t="shared" si="44"/>
        <v>605</v>
      </c>
      <c r="I105" s="437"/>
      <c r="J105" s="437">
        <f t="shared" si="47"/>
        <v>432</v>
      </c>
      <c r="K105" s="437"/>
      <c r="L105" s="437">
        <f t="shared" si="49"/>
        <v>130</v>
      </c>
      <c r="M105" s="437">
        <f t="shared" si="50"/>
        <v>43</v>
      </c>
      <c r="N105" s="320">
        <f t="shared" si="43"/>
        <v>300</v>
      </c>
      <c r="O105" s="437"/>
      <c r="P105" s="437"/>
      <c r="Q105" s="437">
        <f t="shared" si="53"/>
        <v>300</v>
      </c>
      <c r="R105" s="971"/>
      <c r="S105" s="437"/>
      <c r="T105" s="180"/>
      <c r="U105" s="204"/>
      <c r="V105" s="205">
        <v>0</v>
      </c>
      <c r="W105" s="205">
        <v>0</v>
      </c>
      <c r="X105" s="204"/>
      <c r="Y105" s="205">
        <v>0</v>
      </c>
      <c r="Z105" s="204">
        <v>0</v>
      </c>
      <c r="AA105" s="204"/>
      <c r="AB105" s="204">
        <v>0</v>
      </c>
      <c r="AC105" s="204">
        <v>0</v>
      </c>
      <c r="AD105" s="204">
        <v>43</v>
      </c>
      <c r="AE105" s="204">
        <v>43</v>
      </c>
      <c r="AF105" s="206">
        <v>43</v>
      </c>
      <c r="AG105" s="204">
        <v>60</v>
      </c>
      <c r="AH105" s="204">
        <v>130</v>
      </c>
      <c r="AI105" s="206">
        <v>130</v>
      </c>
      <c r="AJ105" s="204">
        <v>370</v>
      </c>
      <c r="AK105" s="204">
        <v>370</v>
      </c>
      <c r="AL105" s="206">
        <v>300</v>
      </c>
      <c r="AM105" s="206">
        <v>432</v>
      </c>
      <c r="AN105" s="204">
        <v>432</v>
      </c>
      <c r="AO105" s="206">
        <v>432</v>
      </c>
    </row>
    <row r="106" spans="1:41" s="168" customFormat="1" ht="44.25" customHeight="1">
      <c r="A106" s="178">
        <v>14</v>
      </c>
      <c r="B106" s="179" t="s">
        <v>108</v>
      </c>
      <c r="C106" s="180" t="s">
        <v>102</v>
      </c>
      <c r="D106" s="178">
        <v>109096</v>
      </c>
      <c r="E106" s="40">
        <v>110145</v>
      </c>
      <c r="F106" s="110">
        <v>110145</v>
      </c>
      <c r="G106" s="110">
        <v>112000</v>
      </c>
      <c r="H106" s="555">
        <f t="shared" si="44"/>
        <v>61353</v>
      </c>
      <c r="I106" s="437">
        <v>6000</v>
      </c>
      <c r="J106" s="437">
        <f t="shared" si="47"/>
        <v>24421</v>
      </c>
      <c r="K106" s="437">
        <f t="shared" si="48"/>
        <v>6743</v>
      </c>
      <c r="L106" s="437">
        <f t="shared" si="49"/>
        <v>15511</v>
      </c>
      <c r="M106" s="437">
        <f t="shared" si="50"/>
        <v>8678</v>
      </c>
      <c r="N106" s="320">
        <v>81200</v>
      </c>
      <c r="O106" s="490">
        <f t="shared" si="51"/>
        <v>10926</v>
      </c>
      <c r="P106" s="490">
        <f t="shared" si="52"/>
        <v>12457</v>
      </c>
      <c r="Q106" s="490">
        <f t="shared" si="53"/>
        <v>33264</v>
      </c>
      <c r="R106" s="971">
        <v>8467</v>
      </c>
      <c r="S106" s="437">
        <v>14722</v>
      </c>
      <c r="T106" s="180"/>
      <c r="U106" s="491">
        <v>6569</v>
      </c>
      <c r="V106" s="492">
        <v>6569</v>
      </c>
      <c r="W106" s="493">
        <f>6634+109</f>
        <v>6743</v>
      </c>
      <c r="X106" s="493">
        <v>10711</v>
      </c>
      <c r="Y106" s="493">
        <v>10711</v>
      </c>
      <c r="Z106" s="493">
        <f>10818+108</f>
        <v>10926</v>
      </c>
      <c r="AA106" s="291">
        <v>12227</v>
      </c>
      <c r="AB106" s="291">
        <v>12227</v>
      </c>
      <c r="AC106" s="493">
        <f>12349+108</f>
        <v>12457</v>
      </c>
      <c r="AD106" s="291">
        <v>8486</v>
      </c>
      <c r="AE106" s="291">
        <v>8486</v>
      </c>
      <c r="AF106" s="493">
        <f>8570+108</f>
        <v>8678</v>
      </c>
      <c r="AG106" s="291">
        <v>15251</v>
      </c>
      <c r="AH106" s="291">
        <v>15251</v>
      </c>
      <c r="AI106" s="493">
        <f>15403+108</f>
        <v>15511</v>
      </c>
      <c r="AJ106" s="291">
        <v>32828</v>
      </c>
      <c r="AK106" s="291">
        <v>32828</v>
      </c>
      <c r="AL106" s="493">
        <f>33156+108</f>
        <v>33264</v>
      </c>
      <c r="AM106" s="309">
        <v>24073</v>
      </c>
      <c r="AN106" s="291">
        <v>24073</v>
      </c>
      <c r="AO106" s="493">
        <f>24313+108</f>
        <v>24421</v>
      </c>
    </row>
    <row r="107" spans="1:41" ht="37.5" hidden="1" customHeight="1">
      <c r="A107" s="178"/>
      <c r="B107" s="179" t="s">
        <v>109</v>
      </c>
      <c r="C107" s="180" t="s">
        <v>110</v>
      </c>
      <c r="D107" s="180">
        <v>2535.2387755200002</v>
      </c>
      <c r="E107" s="40">
        <v>0</v>
      </c>
      <c r="F107" s="112">
        <v>0</v>
      </c>
      <c r="G107" s="112">
        <v>0</v>
      </c>
      <c r="H107" s="555">
        <f t="shared" si="44"/>
        <v>0</v>
      </c>
      <c r="I107" s="434"/>
      <c r="J107" s="433">
        <f t="shared" si="47"/>
        <v>0</v>
      </c>
      <c r="K107" s="433">
        <f t="shared" si="48"/>
        <v>0</v>
      </c>
      <c r="L107" s="433">
        <f t="shared" si="49"/>
        <v>0</v>
      </c>
      <c r="M107" s="433">
        <f t="shared" si="50"/>
        <v>0</v>
      </c>
      <c r="N107" s="318">
        <f t="shared" si="43"/>
        <v>0</v>
      </c>
      <c r="O107" s="433">
        <f t="shared" si="51"/>
        <v>0</v>
      </c>
      <c r="P107" s="433">
        <f t="shared" si="52"/>
        <v>0</v>
      </c>
      <c r="Q107" s="433">
        <f t="shared" si="53"/>
        <v>0</v>
      </c>
      <c r="R107" s="966"/>
      <c r="S107" s="434"/>
      <c r="T107" s="180"/>
      <c r="U107" s="188"/>
      <c r="V107" s="185"/>
      <c r="W107" s="185"/>
      <c r="X107" s="188"/>
      <c r="Y107" s="185"/>
      <c r="Z107" s="185"/>
      <c r="AA107" s="188"/>
      <c r="AB107" s="185"/>
      <c r="AC107" s="185"/>
      <c r="AD107" s="188"/>
      <c r="AE107" s="185"/>
      <c r="AF107" s="185"/>
      <c r="AG107" s="188"/>
      <c r="AH107" s="185"/>
      <c r="AI107" s="185"/>
      <c r="AJ107" s="188"/>
      <c r="AK107" s="185"/>
      <c r="AL107" s="185"/>
      <c r="AM107" s="188"/>
      <c r="AN107" s="185"/>
      <c r="AO107" s="185"/>
    </row>
    <row r="108" spans="1:41" ht="32.25" hidden="1" customHeight="1">
      <c r="A108" s="178"/>
      <c r="B108" s="179" t="s">
        <v>111</v>
      </c>
      <c r="C108" s="180" t="s">
        <v>112</v>
      </c>
      <c r="D108" s="180">
        <v>2214.5</v>
      </c>
      <c r="E108" s="40">
        <v>0</v>
      </c>
      <c r="F108" s="112">
        <v>0</v>
      </c>
      <c r="G108" s="112">
        <v>0</v>
      </c>
      <c r="H108" s="555">
        <f t="shared" si="44"/>
        <v>0</v>
      </c>
      <c r="I108" s="434"/>
      <c r="J108" s="433">
        <f t="shared" si="47"/>
        <v>0</v>
      </c>
      <c r="K108" s="433">
        <f t="shared" si="48"/>
        <v>0</v>
      </c>
      <c r="L108" s="433">
        <f t="shared" si="49"/>
        <v>0</v>
      </c>
      <c r="M108" s="433">
        <f t="shared" si="50"/>
        <v>0</v>
      </c>
      <c r="N108" s="318">
        <f t="shared" si="43"/>
        <v>0</v>
      </c>
      <c r="O108" s="433">
        <f t="shared" si="51"/>
        <v>0</v>
      </c>
      <c r="P108" s="433">
        <f t="shared" si="52"/>
        <v>0</v>
      </c>
      <c r="Q108" s="433">
        <f t="shared" si="53"/>
        <v>0</v>
      </c>
      <c r="R108" s="966"/>
      <c r="S108" s="434"/>
      <c r="T108" s="180"/>
      <c r="U108" s="215"/>
      <c r="V108" s="216"/>
      <c r="W108" s="216"/>
      <c r="X108" s="217"/>
      <c r="Y108" s="218"/>
      <c r="Z108" s="218"/>
      <c r="AA108" s="217"/>
      <c r="AB108" s="218"/>
      <c r="AC108" s="218"/>
      <c r="AD108" s="181"/>
      <c r="AE108" s="182"/>
      <c r="AF108" s="182"/>
      <c r="AG108" s="113"/>
      <c r="AH108" s="196"/>
      <c r="AI108" s="196"/>
      <c r="AJ108" s="113"/>
      <c r="AK108" s="196"/>
      <c r="AL108" s="196"/>
      <c r="AM108" s="188"/>
      <c r="AN108" s="196"/>
      <c r="AO108" s="185"/>
    </row>
    <row r="109" spans="1:41" s="168" customFormat="1" ht="36" customHeight="1">
      <c r="A109" s="178">
        <v>15</v>
      </c>
      <c r="B109" s="179" t="s">
        <v>113</v>
      </c>
      <c r="C109" s="180" t="s">
        <v>59</v>
      </c>
      <c r="D109" s="180">
        <v>2535.2387755200002</v>
      </c>
      <c r="E109" s="40">
        <v>2615.1860999999999</v>
      </c>
      <c r="F109" s="112">
        <v>2619.4582360000004</v>
      </c>
      <c r="G109" s="112">
        <v>2651.0169765599999</v>
      </c>
      <c r="H109" s="555">
        <f>+I109+J109+K109+L109+M109</f>
        <v>1262.9450200000001</v>
      </c>
      <c r="I109" s="434">
        <v>123.5</v>
      </c>
      <c r="J109" s="436">
        <f>+AO109</f>
        <v>676.42562399999997</v>
      </c>
      <c r="K109" s="436">
        <f>+W109</f>
        <v>129.761448</v>
      </c>
      <c r="L109" s="436">
        <f t="shared" si="49"/>
        <v>157.631348</v>
      </c>
      <c r="M109" s="436">
        <f t="shared" si="50"/>
        <v>175.6266</v>
      </c>
      <c r="N109" s="318">
        <f t="shared" si="43"/>
        <v>2155.5719565600002</v>
      </c>
      <c r="O109" s="436">
        <f t="shared" si="51"/>
        <v>228.23674055999999</v>
      </c>
      <c r="P109" s="436">
        <f t="shared" si="52"/>
        <v>632.19939999999997</v>
      </c>
      <c r="Q109" s="436">
        <f t="shared" si="53"/>
        <v>651.13581599999998</v>
      </c>
      <c r="R109" s="966">
        <v>200</v>
      </c>
      <c r="S109" s="434">
        <v>444</v>
      </c>
      <c r="T109" s="180"/>
      <c r="U109" s="192">
        <v>125</v>
      </c>
      <c r="V109" s="192">
        <v>125.912136</v>
      </c>
      <c r="W109" s="204">
        <v>129.761448</v>
      </c>
      <c r="X109" s="204">
        <v>220</v>
      </c>
      <c r="Y109" s="204">
        <v>220</v>
      </c>
      <c r="Z109" s="204">
        <v>228.23674055999999</v>
      </c>
      <c r="AA109" s="204">
        <v>673.04419999999993</v>
      </c>
      <c r="AB109" s="204">
        <v>673.04419999999993</v>
      </c>
      <c r="AC109" s="204">
        <v>632.19939999999997</v>
      </c>
      <c r="AD109" s="204">
        <v>168.83088000000001</v>
      </c>
      <c r="AE109" s="204">
        <v>170.72087999999999</v>
      </c>
      <c r="AF109" s="204">
        <v>175.6266</v>
      </c>
      <c r="AG109" s="204">
        <v>151.7149</v>
      </c>
      <c r="AH109" s="204">
        <v>153.1849</v>
      </c>
      <c r="AI109" s="204">
        <v>157.631348</v>
      </c>
      <c r="AJ109" s="204">
        <v>630.54268800000011</v>
      </c>
      <c r="AK109" s="204">
        <v>630.54268800000011</v>
      </c>
      <c r="AL109" s="204">
        <v>651.13581599999998</v>
      </c>
      <c r="AM109" s="204">
        <v>646.05343200000004</v>
      </c>
      <c r="AN109" s="204">
        <v>646.05343200000004</v>
      </c>
      <c r="AO109" s="204">
        <v>676.42562399999997</v>
      </c>
    </row>
    <row r="110" spans="1:41" ht="36" hidden="1" customHeight="1">
      <c r="A110" s="178"/>
      <c r="B110" s="179" t="s">
        <v>114</v>
      </c>
      <c r="C110" s="180" t="s">
        <v>59</v>
      </c>
      <c r="D110" s="180">
        <v>2214.5</v>
      </c>
      <c r="E110" s="44">
        <v>2259</v>
      </c>
      <c r="F110" s="112">
        <v>2259</v>
      </c>
      <c r="G110" s="112">
        <v>2278.4321520000003</v>
      </c>
      <c r="H110" s="555">
        <f t="shared" si="44"/>
        <v>978.78516000000013</v>
      </c>
      <c r="I110" s="434">
        <v>64.5</v>
      </c>
      <c r="J110" s="436">
        <f t="shared" si="47"/>
        <v>516.20378400000004</v>
      </c>
      <c r="K110" s="436">
        <f t="shared" si="48"/>
        <v>115.223328</v>
      </c>
      <c r="L110" s="436">
        <f t="shared" si="49"/>
        <v>131.01004800000001</v>
      </c>
      <c r="M110" s="436">
        <f t="shared" si="50"/>
        <v>151.84800000000001</v>
      </c>
      <c r="N110" s="318">
        <f t="shared" si="43"/>
        <v>1820.146992</v>
      </c>
      <c r="O110" s="436">
        <f t="shared" si="51"/>
        <v>195.773256</v>
      </c>
      <c r="P110" s="436">
        <f t="shared" si="52"/>
        <v>606.024</v>
      </c>
      <c r="Q110" s="436">
        <f t="shared" si="53"/>
        <v>562.34973600000001</v>
      </c>
      <c r="R110" s="966">
        <v>100</v>
      </c>
      <c r="S110" s="434">
        <v>356</v>
      </c>
      <c r="T110" s="180"/>
      <c r="U110" s="192">
        <v>111</v>
      </c>
      <c r="V110" s="192">
        <v>111</v>
      </c>
      <c r="W110" s="204">
        <v>115.223328</v>
      </c>
      <c r="X110" s="204">
        <v>188</v>
      </c>
      <c r="Y110" s="204">
        <v>188</v>
      </c>
      <c r="Z110" s="204">
        <v>195.773256</v>
      </c>
      <c r="AA110" s="204">
        <v>647</v>
      </c>
      <c r="AB110" s="204">
        <v>647</v>
      </c>
      <c r="AC110" s="204">
        <v>606.024</v>
      </c>
      <c r="AD110" s="204">
        <v>149</v>
      </c>
      <c r="AE110" s="204">
        <v>149</v>
      </c>
      <c r="AF110" s="204">
        <v>151.84800000000001</v>
      </c>
      <c r="AG110" s="204">
        <v>126</v>
      </c>
      <c r="AH110" s="204">
        <v>126</v>
      </c>
      <c r="AI110" s="204">
        <v>131.01004800000001</v>
      </c>
      <c r="AJ110" s="204">
        <v>541</v>
      </c>
      <c r="AK110" s="204">
        <v>541</v>
      </c>
      <c r="AL110" s="204">
        <v>562.34973600000001</v>
      </c>
      <c r="AM110" s="204">
        <v>497</v>
      </c>
      <c r="AN110" s="204">
        <v>497</v>
      </c>
      <c r="AO110" s="204">
        <v>516.20378400000004</v>
      </c>
    </row>
    <row r="111" spans="1:41" s="171" customFormat="1" ht="36" customHeight="1">
      <c r="A111" s="174" t="s">
        <v>32</v>
      </c>
      <c r="B111" s="175" t="s">
        <v>115</v>
      </c>
      <c r="C111" s="175"/>
      <c r="D111" s="175"/>
      <c r="E111" s="49"/>
      <c r="F111" s="494"/>
      <c r="G111" s="494"/>
      <c r="H111" s="555"/>
      <c r="I111" s="495"/>
      <c r="J111" s="496"/>
      <c r="K111" s="496"/>
      <c r="L111" s="496"/>
      <c r="M111" s="496"/>
      <c r="N111" s="327"/>
      <c r="O111" s="496"/>
      <c r="P111" s="496"/>
      <c r="Q111" s="496"/>
      <c r="R111" s="975"/>
      <c r="S111" s="495"/>
      <c r="T111" s="175"/>
      <c r="U111" s="497"/>
      <c r="V111" s="498"/>
      <c r="W111" s="498"/>
      <c r="X111" s="497"/>
      <c r="Y111" s="498"/>
      <c r="Z111" s="498"/>
      <c r="AA111" s="497"/>
      <c r="AB111" s="498"/>
      <c r="AC111" s="498"/>
      <c r="AD111" s="497"/>
      <c r="AE111" s="498"/>
      <c r="AF111" s="498"/>
      <c r="AG111" s="497"/>
      <c r="AH111" s="498"/>
      <c r="AI111" s="498"/>
      <c r="AJ111" s="497"/>
      <c r="AK111" s="498"/>
      <c r="AL111" s="498"/>
      <c r="AM111" s="499"/>
      <c r="AN111" s="498"/>
      <c r="AO111" s="498"/>
    </row>
    <row r="112" spans="1:41" s="168" customFormat="1" ht="37.5" customHeight="1">
      <c r="A112" s="307">
        <v>1</v>
      </c>
      <c r="B112" s="179" t="s">
        <v>569</v>
      </c>
      <c r="C112" s="180" t="s">
        <v>56</v>
      </c>
      <c r="D112" s="180">
        <v>118.71</v>
      </c>
      <c r="E112" s="44">
        <v>118.71</v>
      </c>
      <c r="F112" s="110">
        <v>118.71</v>
      </c>
      <c r="G112" s="112">
        <v>119</v>
      </c>
      <c r="H112" s="562">
        <f>+I112+J112+K112+L112+M112</f>
        <v>9.08</v>
      </c>
      <c r="I112" s="434"/>
      <c r="J112" s="433">
        <f>+AO112</f>
        <v>3.9999999999999996</v>
      </c>
      <c r="K112" s="433">
        <f>+W112</f>
        <v>1</v>
      </c>
      <c r="L112" s="433">
        <f>+AI112</f>
        <v>1.64</v>
      </c>
      <c r="M112" s="433">
        <v>2.44</v>
      </c>
      <c r="N112" s="318">
        <f t="shared" si="43"/>
        <v>198.7</v>
      </c>
      <c r="O112" s="433">
        <v>4</v>
      </c>
      <c r="P112" s="433">
        <v>26</v>
      </c>
      <c r="Q112" s="433">
        <v>79.7</v>
      </c>
      <c r="R112" s="966">
        <v>7</v>
      </c>
      <c r="S112" s="434">
        <v>82</v>
      </c>
      <c r="T112" s="43"/>
      <c r="U112" s="189">
        <v>1</v>
      </c>
      <c r="V112" s="187">
        <v>1</v>
      </c>
      <c r="W112" s="187">
        <v>1</v>
      </c>
      <c r="X112" s="189">
        <v>3.7</v>
      </c>
      <c r="Y112" s="187">
        <v>3.7</v>
      </c>
      <c r="Z112" s="189">
        <v>3.7</v>
      </c>
      <c r="AA112" s="189">
        <v>25.9</v>
      </c>
      <c r="AB112" s="189">
        <v>25.9</v>
      </c>
      <c r="AC112" s="189">
        <v>25.9</v>
      </c>
      <c r="AD112" s="189">
        <v>2.4500000000000002</v>
      </c>
      <c r="AE112" s="189">
        <v>2.4500000000000002</v>
      </c>
      <c r="AF112" s="219">
        <v>2.4500000000000002</v>
      </c>
      <c r="AG112" s="189">
        <v>1.64</v>
      </c>
      <c r="AH112" s="189">
        <v>1.64</v>
      </c>
      <c r="AI112" s="219">
        <v>1.64</v>
      </c>
      <c r="AJ112" s="189">
        <v>77.42</v>
      </c>
      <c r="AK112" s="189">
        <v>77.42</v>
      </c>
      <c r="AL112" s="219">
        <v>77.42</v>
      </c>
      <c r="AM112" s="189">
        <v>6.6</v>
      </c>
      <c r="AN112" s="189">
        <v>6.6</v>
      </c>
      <c r="AO112" s="219">
        <v>3.9999999999999996</v>
      </c>
    </row>
    <row r="113" spans="1:41" ht="36" customHeight="1">
      <c r="A113" s="307">
        <v>2</v>
      </c>
      <c r="B113" s="179" t="s">
        <v>570</v>
      </c>
      <c r="C113" s="180" t="s">
        <v>56</v>
      </c>
      <c r="D113" s="180">
        <v>118.71</v>
      </c>
      <c r="E113" s="44">
        <v>118.71</v>
      </c>
      <c r="F113" s="112">
        <v>118.71</v>
      </c>
      <c r="G113" s="112">
        <v>116.11</v>
      </c>
      <c r="H113" s="555">
        <f t="shared" si="44"/>
        <v>9.09</v>
      </c>
      <c r="I113" s="434"/>
      <c r="J113" s="433">
        <f>+AO113</f>
        <v>3.9999999999999996</v>
      </c>
      <c r="K113" s="433">
        <f>+W113</f>
        <v>1</v>
      </c>
      <c r="L113" s="433">
        <f>+AI113</f>
        <v>1.64</v>
      </c>
      <c r="M113" s="433">
        <f>+AF113</f>
        <v>2.4500000000000002</v>
      </c>
      <c r="N113" s="318">
        <f t="shared" si="43"/>
        <v>198.7</v>
      </c>
      <c r="O113" s="433">
        <v>4</v>
      </c>
      <c r="P113" s="433">
        <v>26</v>
      </c>
      <c r="Q113" s="433">
        <v>79.7</v>
      </c>
      <c r="R113" s="966">
        <v>7</v>
      </c>
      <c r="S113" s="434">
        <v>82</v>
      </c>
      <c r="T113" s="43"/>
      <c r="U113" s="189">
        <v>1</v>
      </c>
      <c r="V113" s="187">
        <v>1</v>
      </c>
      <c r="W113" s="187">
        <v>1</v>
      </c>
      <c r="X113" s="189">
        <v>3.7</v>
      </c>
      <c r="Y113" s="187">
        <v>3.7</v>
      </c>
      <c r="Z113" s="189">
        <v>3.7</v>
      </c>
      <c r="AA113" s="189">
        <v>25.9</v>
      </c>
      <c r="AB113" s="189">
        <v>25.9</v>
      </c>
      <c r="AC113" s="189">
        <v>25.9</v>
      </c>
      <c r="AD113" s="189">
        <v>2.4500000000000002</v>
      </c>
      <c r="AE113" s="189">
        <v>2.4500000000000002</v>
      </c>
      <c r="AF113" s="219">
        <v>2.4500000000000002</v>
      </c>
      <c r="AG113" s="189">
        <v>1.64</v>
      </c>
      <c r="AH113" s="189">
        <v>1.64</v>
      </c>
      <c r="AI113" s="219">
        <v>1.64</v>
      </c>
      <c r="AJ113" s="189">
        <v>77.42</v>
      </c>
      <c r="AK113" s="189">
        <v>77.42</v>
      </c>
      <c r="AL113" s="219">
        <v>77.42</v>
      </c>
      <c r="AM113" s="189">
        <v>6.6</v>
      </c>
      <c r="AN113" s="189">
        <v>6.6</v>
      </c>
      <c r="AO113" s="219">
        <v>3.9999999999999996</v>
      </c>
    </row>
    <row r="114" spans="1:41" ht="36" customHeight="1">
      <c r="A114" s="307">
        <v>3</v>
      </c>
      <c r="B114" s="186" t="s">
        <v>68</v>
      </c>
      <c r="C114" s="180" t="s">
        <v>69</v>
      </c>
      <c r="D114" s="180">
        <v>42.828826552101766</v>
      </c>
      <c r="E114" s="44">
        <v>42.82621514615451</v>
      </c>
      <c r="F114" s="112">
        <v>42.82874231320023</v>
      </c>
      <c r="G114" s="112">
        <v>43.071311687193173</v>
      </c>
      <c r="H114" s="555">
        <f t="shared" si="44"/>
        <v>161</v>
      </c>
      <c r="I114" s="434"/>
      <c r="J114" s="433">
        <f>+AO114</f>
        <v>32</v>
      </c>
      <c r="K114" s="433">
        <f>+W114</f>
        <v>43</v>
      </c>
      <c r="L114" s="433">
        <f>+AI114</f>
        <v>43</v>
      </c>
      <c r="M114" s="433">
        <f>+AF114</f>
        <v>43</v>
      </c>
      <c r="N114" s="318">
        <f>N115/N113*10</f>
        <v>37.814091595369909</v>
      </c>
      <c r="O114" s="433">
        <f>+Z114</f>
        <v>57</v>
      </c>
      <c r="P114" s="433">
        <f>+AC114</f>
        <v>43</v>
      </c>
      <c r="Q114" s="433">
        <f>+AL114</f>
        <v>43</v>
      </c>
      <c r="R114" s="966">
        <f>R115/R113*10</f>
        <v>22.857142857142854</v>
      </c>
      <c r="S114" s="434">
        <f>S115/S113*10</f>
        <v>32.926829268292678</v>
      </c>
      <c r="T114" s="43"/>
      <c r="U114" s="189">
        <v>43</v>
      </c>
      <c r="V114" s="187">
        <v>43</v>
      </c>
      <c r="W114" s="187">
        <v>43</v>
      </c>
      <c r="X114" s="189">
        <v>57</v>
      </c>
      <c r="Y114" s="187">
        <v>57</v>
      </c>
      <c r="Z114" s="189">
        <v>57</v>
      </c>
      <c r="AA114" s="189">
        <v>43.011583011583021</v>
      </c>
      <c r="AB114" s="189">
        <v>43.011583011583021</v>
      </c>
      <c r="AC114" s="189">
        <v>43</v>
      </c>
      <c r="AD114" s="189">
        <v>42.857142857142854</v>
      </c>
      <c r="AE114" s="189">
        <v>42.857142857142854</v>
      </c>
      <c r="AF114" s="219">
        <v>43</v>
      </c>
      <c r="AG114" s="189">
        <v>43.292682926829265</v>
      </c>
      <c r="AH114" s="189">
        <v>43.292682926829265</v>
      </c>
      <c r="AI114" s="219">
        <v>43</v>
      </c>
      <c r="AJ114" s="189">
        <v>42.999225006458275</v>
      </c>
      <c r="AK114" s="189">
        <v>42.999225006458275</v>
      </c>
      <c r="AL114" s="219">
        <v>43</v>
      </c>
      <c r="AM114" s="189">
        <v>31.969696969696972</v>
      </c>
      <c r="AN114" s="189">
        <v>32</v>
      </c>
      <c r="AO114" s="189">
        <v>32</v>
      </c>
    </row>
    <row r="115" spans="1:41" ht="36" customHeight="1">
      <c r="A115" s="307">
        <v>4</v>
      </c>
      <c r="B115" s="186" t="s">
        <v>70</v>
      </c>
      <c r="C115" s="180" t="s">
        <v>59</v>
      </c>
      <c r="D115" s="180">
        <v>508.42099999999999</v>
      </c>
      <c r="E115" s="44">
        <v>508.39000000000021</v>
      </c>
      <c r="F115" s="112">
        <v>508.41999999999996</v>
      </c>
      <c r="G115" s="112">
        <v>500.101</v>
      </c>
      <c r="H115" s="555">
        <f t="shared" si="44"/>
        <v>34.734999999999999</v>
      </c>
      <c r="I115" s="434"/>
      <c r="J115" s="433">
        <f>+AO115</f>
        <v>12.799999999999999</v>
      </c>
      <c r="K115" s="433">
        <f>+W115</f>
        <v>4.3</v>
      </c>
      <c r="L115" s="433">
        <f>+AI115</f>
        <v>7.0999999999999988</v>
      </c>
      <c r="M115" s="433">
        <f>+AF115</f>
        <v>10.535</v>
      </c>
      <c r="N115" s="318">
        <f t="shared" si="43"/>
        <v>751.36599999999999</v>
      </c>
      <c r="O115" s="433">
        <f>+Z115</f>
        <v>21.09</v>
      </c>
      <c r="P115" s="433">
        <f>+AC115</f>
        <v>111.37</v>
      </c>
      <c r="Q115" s="433">
        <f>+AL115</f>
        <v>332.90600000000001</v>
      </c>
      <c r="R115" s="966">
        <v>16</v>
      </c>
      <c r="S115" s="434">
        <v>270</v>
      </c>
      <c r="T115" s="43"/>
      <c r="U115" s="189">
        <v>4.3</v>
      </c>
      <c r="V115" s="189">
        <v>4.3</v>
      </c>
      <c r="W115" s="189">
        <v>4.3</v>
      </c>
      <c r="X115" s="189">
        <v>21.1</v>
      </c>
      <c r="Y115" s="187">
        <v>21.1</v>
      </c>
      <c r="Z115" s="189">
        <v>21.09</v>
      </c>
      <c r="AA115" s="189">
        <v>111.4</v>
      </c>
      <c r="AB115" s="189">
        <v>111.4</v>
      </c>
      <c r="AC115" s="189">
        <v>111.37</v>
      </c>
      <c r="AD115" s="189">
        <v>10.5</v>
      </c>
      <c r="AE115" s="189">
        <v>10.5</v>
      </c>
      <c r="AF115" s="219">
        <v>10.535</v>
      </c>
      <c r="AG115" s="189">
        <v>7.1</v>
      </c>
      <c r="AH115" s="189">
        <v>7.0999999999999988</v>
      </c>
      <c r="AI115" s="219">
        <v>7.0999999999999988</v>
      </c>
      <c r="AJ115" s="189">
        <v>332.9</v>
      </c>
      <c r="AK115" s="189">
        <v>332.9</v>
      </c>
      <c r="AL115" s="219">
        <v>332.90600000000001</v>
      </c>
      <c r="AM115" s="189">
        <v>21.1</v>
      </c>
      <c r="AN115" s="189">
        <v>21.119999999999997</v>
      </c>
      <c r="AO115" s="189">
        <v>12.799999999999999</v>
      </c>
    </row>
    <row r="116" spans="1:41" s="171" customFormat="1" ht="36" customHeight="1">
      <c r="A116" s="174" t="s">
        <v>433</v>
      </c>
      <c r="B116" s="175" t="s">
        <v>116</v>
      </c>
      <c r="C116" s="175"/>
      <c r="D116" s="500"/>
      <c r="E116" s="175"/>
      <c r="F116" s="175"/>
      <c r="G116" s="175"/>
      <c r="H116" s="555"/>
      <c r="I116" s="483"/>
      <c r="J116" s="483"/>
      <c r="K116" s="483"/>
      <c r="L116" s="483"/>
      <c r="M116" s="483"/>
      <c r="N116" s="317"/>
      <c r="O116" s="483"/>
      <c r="P116" s="483"/>
      <c r="Q116" s="483"/>
      <c r="R116" s="960"/>
      <c r="S116" s="483"/>
      <c r="T116" s="501"/>
      <c r="U116" s="484"/>
      <c r="V116" s="485"/>
      <c r="W116" s="485"/>
      <c r="X116" s="484"/>
      <c r="Y116" s="485"/>
      <c r="Z116" s="485"/>
      <c r="AA116" s="484"/>
      <c r="AB116" s="485"/>
      <c r="AC116" s="485"/>
      <c r="AD116" s="484"/>
      <c r="AE116" s="485"/>
      <c r="AF116" s="485"/>
      <c r="AG116" s="484"/>
      <c r="AH116" s="485"/>
      <c r="AI116" s="485"/>
      <c r="AJ116" s="484"/>
      <c r="AK116" s="485"/>
      <c r="AL116" s="485"/>
      <c r="AM116" s="499"/>
      <c r="AN116" s="485"/>
      <c r="AO116" s="306"/>
    </row>
    <row r="117" spans="1:41" s="321" customFormat="1" ht="36" customHeight="1">
      <c r="A117" s="307">
        <v>1</v>
      </c>
      <c r="B117" s="305" t="s">
        <v>117</v>
      </c>
      <c r="C117" s="317" t="s">
        <v>22</v>
      </c>
      <c r="D117" s="317">
        <v>27.849430067537227</v>
      </c>
      <c r="E117" s="319">
        <v>28.008183328017477</v>
      </c>
      <c r="F117" s="319">
        <v>28.042968665326864</v>
      </c>
      <c r="G117" s="319">
        <v>28.341069716215639</v>
      </c>
      <c r="H117" s="555">
        <f>H119/13431*100</f>
        <v>45.743801652892564</v>
      </c>
      <c r="I117" s="433">
        <v>51.12</v>
      </c>
      <c r="J117" s="433">
        <v>42.769509363531668</v>
      </c>
      <c r="K117" s="433">
        <v>17.74812918471839</v>
      </c>
      <c r="L117" s="433">
        <v>20.192167284833971</v>
      </c>
      <c r="M117" s="433">
        <v>12.093487814622453</v>
      </c>
      <c r="N117" s="318">
        <f>N119/10676*100</f>
        <v>32.104627201198952</v>
      </c>
      <c r="O117" s="433">
        <v>9.3348992245384377</v>
      </c>
      <c r="P117" s="433">
        <v>3.3520267820969356</v>
      </c>
      <c r="Q117" s="433">
        <v>9.436695805912974</v>
      </c>
      <c r="R117" s="965">
        <v>45.36</v>
      </c>
      <c r="S117" s="433">
        <v>41.6</v>
      </c>
      <c r="T117" s="477"/>
      <c r="U117" s="502">
        <v>15.813312327688065</v>
      </c>
      <c r="V117" s="503">
        <v>16.669948798739661</v>
      </c>
      <c r="W117" s="503">
        <v>17.74812918471839</v>
      </c>
      <c r="X117" s="503">
        <v>8.1069411581837958</v>
      </c>
      <c r="Y117" s="503">
        <v>8.1466641336073646</v>
      </c>
      <c r="Z117" s="503">
        <v>9.3348992245384377</v>
      </c>
      <c r="AA117" s="502">
        <v>2.4138004563191675</v>
      </c>
      <c r="AB117" s="502">
        <v>2.4138004563191675</v>
      </c>
      <c r="AC117" s="502">
        <v>3.3520267820969356</v>
      </c>
      <c r="AD117" s="503">
        <v>11.350379544546543</v>
      </c>
      <c r="AE117" s="503">
        <v>11.350379544546543</v>
      </c>
      <c r="AF117" s="503">
        <v>12.093487814622453</v>
      </c>
      <c r="AG117" s="503">
        <v>20.192167284833971</v>
      </c>
      <c r="AH117" s="503">
        <v>20.192167284833971</v>
      </c>
      <c r="AI117" s="503">
        <v>20.192167284833971</v>
      </c>
      <c r="AJ117" s="503">
        <v>8.9738237894116484</v>
      </c>
      <c r="AK117" s="503">
        <v>9.0294830239334711</v>
      </c>
      <c r="AL117" s="503">
        <v>9.436695805912974</v>
      </c>
      <c r="AM117" s="503">
        <v>42.702851831415707</v>
      </c>
      <c r="AN117" s="503">
        <v>42.702851831415707</v>
      </c>
      <c r="AO117" s="503">
        <v>42.769509363531668</v>
      </c>
    </row>
    <row r="118" spans="1:41" s="321" customFormat="1" ht="36" customHeight="1">
      <c r="A118" s="307">
        <v>2</v>
      </c>
      <c r="B118" s="305" t="s">
        <v>571</v>
      </c>
      <c r="C118" s="317" t="s">
        <v>56</v>
      </c>
      <c r="D118" s="317">
        <v>3759.1100000000006</v>
      </c>
      <c r="E118" s="319">
        <v>3759.11</v>
      </c>
      <c r="F118" s="319">
        <v>3759.11</v>
      </c>
      <c r="G118" s="319">
        <v>3759.11</v>
      </c>
      <c r="H118" s="555">
        <v>6191.630000000001</v>
      </c>
      <c r="I118" s="433">
        <v>3708.4</v>
      </c>
      <c r="J118" s="433">
        <v>2341.3599999999997</v>
      </c>
      <c r="K118" s="433">
        <v>38.099999999999994</v>
      </c>
      <c r="L118" s="433">
        <v>73.5</v>
      </c>
      <c r="M118" s="433">
        <v>30.27</v>
      </c>
      <c r="N118" s="318">
        <v>3716.41</v>
      </c>
      <c r="O118" s="433">
        <v>57.45</v>
      </c>
      <c r="P118" s="433">
        <v>17.79</v>
      </c>
      <c r="Q118" s="433">
        <v>254.25</v>
      </c>
      <c r="R118" s="965">
        <v>1725.13</v>
      </c>
      <c r="S118" s="433">
        <v>1661.79</v>
      </c>
      <c r="T118" s="477"/>
      <c r="U118" s="502"/>
      <c r="V118" s="503"/>
      <c r="W118" s="503"/>
      <c r="X118" s="503"/>
      <c r="Y118" s="503"/>
      <c r="Z118" s="503"/>
      <c r="AA118" s="502"/>
      <c r="AB118" s="502"/>
      <c r="AC118" s="502"/>
      <c r="AD118" s="503"/>
      <c r="AE118" s="503"/>
      <c r="AF118" s="503"/>
      <c r="AG118" s="503"/>
      <c r="AH118" s="503"/>
      <c r="AI118" s="503"/>
      <c r="AJ118" s="503"/>
      <c r="AK118" s="503"/>
      <c r="AL118" s="503"/>
      <c r="AM118" s="503"/>
      <c r="AN118" s="503"/>
      <c r="AO118" s="503"/>
    </row>
    <row r="119" spans="1:41" s="321" customFormat="1" ht="36" customHeight="1">
      <c r="A119" s="307">
        <v>3</v>
      </c>
      <c r="B119" s="305" t="s">
        <v>573</v>
      </c>
      <c r="C119" s="317" t="s">
        <v>56</v>
      </c>
      <c r="D119" s="317">
        <v>2649.45</v>
      </c>
      <c r="E119" s="319">
        <v>2664.84</v>
      </c>
      <c r="F119" s="319">
        <v>2666.59</v>
      </c>
      <c r="G119" s="319">
        <v>2667.23</v>
      </c>
      <c r="H119" s="555">
        <v>6143.85</v>
      </c>
      <c r="I119" s="433">
        <v>3698.52</v>
      </c>
      <c r="J119" s="433">
        <v>2309.87</v>
      </c>
      <c r="K119" s="433">
        <v>36.049999999999997</v>
      </c>
      <c r="L119" s="433">
        <v>69.14</v>
      </c>
      <c r="M119" s="433">
        <v>30.27</v>
      </c>
      <c r="N119" s="318">
        <v>3427.49</v>
      </c>
      <c r="O119" s="433">
        <v>54.050000000000004</v>
      </c>
      <c r="P119" s="433">
        <v>15.719999999999999</v>
      </c>
      <c r="Q119" s="433">
        <v>230.57999999999998</v>
      </c>
      <c r="R119" s="965">
        <v>1668.3799999999999</v>
      </c>
      <c r="S119" s="433">
        <v>1458.76</v>
      </c>
      <c r="T119" s="477"/>
      <c r="U119" s="502"/>
      <c r="V119" s="503"/>
      <c r="W119" s="503"/>
      <c r="X119" s="503"/>
      <c r="Y119" s="503"/>
      <c r="Z119" s="503"/>
      <c r="AA119" s="502"/>
      <c r="AB119" s="502"/>
      <c r="AC119" s="502"/>
      <c r="AD119" s="503"/>
      <c r="AE119" s="503"/>
      <c r="AF119" s="503"/>
      <c r="AG119" s="503"/>
      <c r="AH119" s="503"/>
      <c r="AI119" s="503"/>
      <c r="AJ119" s="503"/>
      <c r="AK119" s="503"/>
      <c r="AL119" s="503"/>
      <c r="AM119" s="503"/>
      <c r="AN119" s="503"/>
      <c r="AO119" s="503"/>
    </row>
    <row r="120" spans="1:41" s="321" customFormat="1" ht="36" customHeight="1">
      <c r="A120" s="307" t="s">
        <v>89</v>
      </c>
      <c r="B120" s="305" t="s">
        <v>572</v>
      </c>
      <c r="C120" s="317" t="s">
        <v>56</v>
      </c>
      <c r="D120" s="317">
        <v>2448.1999999999998</v>
      </c>
      <c r="E120" s="319">
        <v>2456.8200000000002</v>
      </c>
      <c r="F120" s="319">
        <v>2457.2399999999998</v>
      </c>
      <c r="G120" s="319">
        <v>2457.2399999999998</v>
      </c>
      <c r="H120" s="555">
        <v>6000.2</v>
      </c>
      <c r="I120" s="433">
        <v>3660</v>
      </c>
      <c r="J120" s="433">
        <v>2256.9799999999996</v>
      </c>
      <c r="K120" s="433">
        <v>9.01</v>
      </c>
      <c r="L120" s="433">
        <v>46.37</v>
      </c>
      <c r="M120" s="433">
        <v>27.84</v>
      </c>
      <c r="N120" s="318">
        <v>3190.42</v>
      </c>
      <c r="O120" s="433">
        <v>2.46</v>
      </c>
      <c r="P120" s="433"/>
      <c r="Q120" s="433">
        <v>114.58</v>
      </c>
      <c r="R120" s="965">
        <v>1660.94</v>
      </c>
      <c r="S120" s="433">
        <v>1412.44</v>
      </c>
      <c r="T120" s="477"/>
      <c r="U120" s="502"/>
      <c r="V120" s="503"/>
      <c r="W120" s="503"/>
      <c r="X120" s="503"/>
      <c r="Y120" s="503"/>
      <c r="Z120" s="503"/>
      <c r="AA120" s="502"/>
      <c r="AB120" s="502"/>
      <c r="AC120" s="502"/>
      <c r="AD120" s="503"/>
      <c r="AE120" s="503"/>
      <c r="AF120" s="503"/>
      <c r="AG120" s="503"/>
      <c r="AH120" s="503"/>
      <c r="AI120" s="503"/>
      <c r="AJ120" s="503"/>
      <c r="AK120" s="503"/>
      <c r="AL120" s="503"/>
      <c r="AM120" s="503"/>
      <c r="AN120" s="503"/>
      <c r="AO120" s="503"/>
    </row>
    <row r="121" spans="1:41" s="321" customFormat="1" ht="36" customHeight="1">
      <c r="A121" s="307"/>
      <c r="B121" s="305" t="s">
        <v>574</v>
      </c>
      <c r="C121" s="317" t="s">
        <v>56</v>
      </c>
      <c r="D121" s="317"/>
      <c r="E121" s="319"/>
      <c r="F121" s="319"/>
      <c r="G121" s="319"/>
      <c r="H121" s="555">
        <v>3472.59</v>
      </c>
      <c r="I121" s="433">
        <v>1777.65</v>
      </c>
      <c r="J121" s="433">
        <v>1619.36</v>
      </c>
      <c r="K121" s="433">
        <v>1.39</v>
      </c>
      <c r="L121" s="433">
        <v>46.35</v>
      </c>
      <c r="M121" s="433">
        <v>27.84</v>
      </c>
      <c r="N121" s="318">
        <v>1756.27</v>
      </c>
      <c r="O121" s="433"/>
      <c r="P121" s="433"/>
      <c r="Q121" s="433">
        <v>44.14</v>
      </c>
      <c r="R121" s="965">
        <v>724.68</v>
      </c>
      <c r="S121" s="433">
        <v>987.44999999999993</v>
      </c>
      <c r="T121" s="477"/>
      <c r="U121" s="502"/>
      <c r="V121" s="503"/>
      <c r="W121" s="503"/>
      <c r="X121" s="503"/>
      <c r="Y121" s="503"/>
      <c r="Z121" s="503"/>
      <c r="AA121" s="502"/>
      <c r="AB121" s="502"/>
      <c r="AC121" s="502"/>
      <c r="AD121" s="503"/>
      <c r="AE121" s="503"/>
      <c r="AF121" s="503"/>
      <c r="AG121" s="503"/>
      <c r="AH121" s="503"/>
      <c r="AI121" s="503"/>
      <c r="AJ121" s="503"/>
      <c r="AK121" s="503"/>
      <c r="AL121" s="503"/>
      <c r="AM121" s="503"/>
      <c r="AN121" s="503"/>
      <c r="AO121" s="503"/>
    </row>
    <row r="122" spans="1:41" s="321" customFormat="1" ht="36" customHeight="1">
      <c r="A122" s="307"/>
      <c r="B122" s="305" t="s">
        <v>575</v>
      </c>
      <c r="C122" s="317" t="s">
        <v>56</v>
      </c>
      <c r="D122" s="317"/>
      <c r="E122" s="319"/>
      <c r="F122" s="319"/>
      <c r="G122" s="319"/>
      <c r="H122" s="555">
        <v>2507.0999999999995</v>
      </c>
      <c r="I122" s="433">
        <v>1868.7299999999998</v>
      </c>
      <c r="J122" s="433">
        <v>630.75</v>
      </c>
      <c r="K122" s="433">
        <v>7.62</v>
      </c>
      <c r="L122" s="433"/>
      <c r="M122" s="433"/>
      <c r="N122" s="318">
        <v>1378.97</v>
      </c>
      <c r="O122" s="433">
        <v>2.46</v>
      </c>
      <c r="P122" s="433"/>
      <c r="Q122" s="433">
        <v>65.239999999999995</v>
      </c>
      <c r="R122" s="965">
        <v>900.51</v>
      </c>
      <c r="S122" s="433">
        <v>410.76</v>
      </c>
      <c r="T122" s="477"/>
      <c r="U122" s="502"/>
      <c r="V122" s="503"/>
      <c r="W122" s="503"/>
      <c r="X122" s="503"/>
      <c r="Y122" s="503"/>
      <c r="Z122" s="503"/>
      <c r="AA122" s="502"/>
      <c r="AB122" s="502"/>
      <c r="AC122" s="502"/>
      <c r="AD122" s="503"/>
      <c r="AE122" s="503"/>
      <c r="AF122" s="503"/>
      <c r="AG122" s="503"/>
      <c r="AH122" s="503"/>
      <c r="AI122" s="503"/>
      <c r="AJ122" s="503"/>
      <c r="AK122" s="503"/>
      <c r="AL122" s="503"/>
      <c r="AM122" s="503"/>
      <c r="AN122" s="503"/>
      <c r="AO122" s="503"/>
    </row>
    <row r="123" spans="1:41" s="321" customFormat="1" ht="36" customHeight="1">
      <c r="A123" s="307"/>
      <c r="B123" s="305" t="s">
        <v>576</v>
      </c>
      <c r="C123" s="317" t="s">
        <v>56</v>
      </c>
      <c r="D123" s="317"/>
      <c r="E123" s="319"/>
      <c r="F123" s="319"/>
      <c r="G123" s="319"/>
      <c r="H123" s="555">
        <v>20.510000000000232</v>
      </c>
      <c r="I123" s="433">
        <v>13.620000000000118</v>
      </c>
      <c r="J123" s="433">
        <v>6.8700000000001182</v>
      </c>
      <c r="K123" s="433"/>
      <c r="L123" s="433">
        <v>1.9999999999996021E-2</v>
      </c>
      <c r="M123" s="433"/>
      <c r="N123" s="318">
        <v>55.180000000000007</v>
      </c>
      <c r="O123" s="433"/>
      <c r="P123" s="433"/>
      <c r="Q123" s="433">
        <v>5.2000000000000028</v>
      </c>
      <c r="R123" s="965">
        <v>35.75</v>
      </c>
      <c r="S123" s="433">
        <v>14.23</v>
      </c>
      <c r="T123" s="477"/>
      <c r="U123" s="502"/>
      <c r="V123" s="503"/>
      <c r="W123" s="503"/>
      <c r="X123" s="503"/>
      <c r="Y123" s="503"/>
      <c r="Z123" s="503"/>
      <c r="AA123" s="502"/>
      <c r="AB123" s="502"/>
      <c r="AC123" s="502"/>
      <c r="AD123" s="503"/>
      <c r="AE123" s="503"/>
      <c r="AF123" s="503"/>
      <c r="AG123" s="503"/>
      <c r="AH123" s="503"/>
      <c r="AI123" s="503"/>
      <c r="AJ123" s="503"/>
      <c r="AK123" s="503"/>
      <c r="AL123" s="503"/>
      <c r="AM123" s="503"/>
      <c r="AN123" s="503"/>
      <c r="AO123" s="503"/>
    </row>
    <row r="124" spans="1:41" s="321" customFormat="1" ht="36" customHeight="1">
      <c r="A124" s="307" t="s">
        <v>89</v>
      </c>
      <c r="B124" s="305" t="s">
        <v>577</v>
      </c>
      <c r="C124" s="317" t="s">
        <v>56</v>
      </c>
      <c r="D124" s="317">
        <v>201.25</v>
      </c>
      <c r="E124" s="319">
        <v>208.02</v>
      </c>
      <c r="F124" s="319">
        <v>209.35000000000002</v>
      </c>
      <c r="G124" s="319">
        <v>209.99</v>
      </c>
      <c r="H124" s="555">
        <v>191.43</v>
      </c>
      <c r="I124" s="433">
        <v>48.4</v>
      </c>
      <c r="J124" s="433">
        <v>84.38</v>
      </c>
      <c r="K124" s="433">
        <v>29.089999999999996</v>
      </c>
      <c r="L124" s="433">
        <v>27.130000000000003</v>
      </c>
      <c r="M124" s="433">
        <v>2.4300000000000002</v>
      </c>
      <c r="N124" s="318">
        <v>525.99</v>
      </c>
      <c r="O124" s="433">
        <v>54.99</v>
      </c>
      <c r="P124" s="433">
        <v>17.79</v>
      </c>
      <c r="Q124" s="433">
        <v>139.66999999999999</v>
      </c>
      <c r="R124" s="965">
        <v>64.19</v>
      </c>
      <c r="S124" s="433">
        <v>249.35</v>
      </c>
      <c r="T124" s="477"/>
      <c r="U124" s="502"/>
      <c r="V124" s="503"/>
      <c r="W124" s="503"/>
      <c r="X124" s="503"/>
      <c r="Y124" s="503"/>
      <c r="Z124" s="503"/>
      <c r="AA124" s="502"/>
      <c r="AB124" s="502"/>
      <c r="AC124" s="502"/>
      <c r="AD124" s="503"/>
      <c r="AE124" s="503"/>
      <c r="AF124" s="503"/>
      <c r="AG124" s="503"/>
      <c r="AH124" s="503"/>
      <c r="AI124" s="503"/>
      <c r="AJ124" s="503"/>
      <c r="AK124" s="503"/>
      <c r="AL124" s="503"/>
      <c r="AM124" s="503"/>
      <c r="AN124" s="503"/>
      <c r="AO124" s="503"/>
    </row>
    <row r="125" spans="1:41" s="321" customFormat="1" ht="36" customHeight="1">
      <c r="A125" s="307"/>
      <c r="B125" s="305" t="s">
        <v>574</v>
      </c>
      <c r="C125" s="317" t="s">
        <v>56</v>
      </c>
      <c r="D125" s="317"/>
      <c r="E125" s="319"/>
      <c r="F125" s="319"/>
      <c r="G125" s="319"/>
      <c r="H125" s="555">
        <v>75.39</v>
      </c>
      <c r="I125" s="433">
        <v>0.78</v>
      </c>
      <c r="J125" s="433">
        <v>26.1</v>
      </c>
      <c r="K125" s="433">
        <v>21.99</v>
      </c>
      <c r="L125" s="433">
        <v>25.95</v>
      </c>
      <c r="M125" s="433">
        <v>0.56999999999999995</v>
      </c>
      <c r="N125" s="318">
        <v>84.8</v>
      </c>
      <c r="O125" s="433">
        <v>0</v>
      </c>
      <c r="P125" s="433">
        <v>0.43</v>
      </c>
      <c r="Q125" s="433">
        <v>69.52</v>
      </c>
      <c r="R125" s="965">
        <v>12.1</v>
      </c>
      <c r="S125" s="433">
        <v>2.75</v>
      </c>
      <c r="T125" s="477"/>
      <c r="U125" s="502"/>
      <c r="V125" s="503"/>
      <c r="W125" s="503"/>
      <c r="X125" s="503"/>
      <c r="Y125" s="503"/>
      <c r="Z125" s="503"/>
      <c r="AA125" s="502"/>
      <c r="AB125" s="502"/>
      <c r="AC125" s="502"/>
      <c r="AD125" s="503"/>
      <c r="AE125" s="503"/>
      <c r="AF125" s="503"/>
      <c r="AG125" s="503"/>
      <c r="AH125" s="503"/>
      <c r="AI125" s="503"/>
      <c r="AJ125" s="503"/>
      <c r="AK125" s="503"/>
      <c r="AL125" s="503"/>
      <c r="AM125" s="503"/>
      <c r="AN125" s="503"/>
      <c r="AO125" s="503"/>
    </row>
    <row r="126" spans="1:41" s="321" customFormat="1" ht="36" customHeight="1">
      <c r="A126" s="307"/>
      <c r="B126" s="305" t="s">
        <v>575</v>
      </c>
      <c r="C126" s="317" t="s">
        <v>56</v>
      </c>
      <c r="D126" s="317"/>
      <c r="E126" s="319"/>
      <c r="F126" s="319"/>
      <c r="G126" s="319"/>
      <c r="H126" s="555">
        <v>96.320000000000007</v>
      </c>
      <c r="I126" s="433">
        <v>40.98</v>
      </c>
      <c r="J126" s="433">
        <v>51.54</v>
      </c>
      <c r="K126" s="433">
        <v>3.04</v>
      </c>
      <c r="L126" s="433">
        <v>0.76</v>
      </c>
      <c r="M126" s="433"/>
      <c r="N126" s="318">
        <v>314.89999999999998</v>
      </c>
      <c r="O126" s="433">
        <v>7.17</v>
      </c>
      <c r="P126" s="433">
        <v>5.64</v>
      </c>
      <c r="Q126" s="433">
        <v>52.34</v>
      </c>
      <c r="R126" s="965">
        <v>33.49</v>
      </c>
      <c r="S126" s="433">
        <v>216.26</v>
      </c>
      <c r="T126" s="477"/>
      <c r="U126" s="502"/>
      <c r="V126" s="503"/>
      <c r="W126" s="503"/>
      <c r="X126" s="503"/>
      <c r="Y126" s="503"/>
      <c r="Z126" s="503"/>
      <c r="AA126" s="502"/>
      <c r="AB126" s="502"/>
      <c r="AC126" s="502"/>
      <c r="AD126" s="503"/>
      <c r="AE126" s="503"/>
      <c r="AF126" s="503"/>
      <c r="AG126" s="503"/>
      <c r="AH126" s="503"/>
      <c r="AI126" s="503"/>
      <c r="AJ126" s="503"/>
      <c r="AK126" s="503"/>
      <c r="AL126" s="503"/>
      <c r="AM126" s="503"/>
      <c r="AN126" s="503"/>
      <c r="AO126" s="503"/>
    </row>
    <row r="127" spans="1:41" s="321" customFormat="1" ht="36" customHeight="1">
      <c r="A127" s="307"/>
      <c r="B127" s="305" t="s">
        <v>576</v>
      </c>
      <c r="C127" s="317" t="s">
        <v>56</v>
      </c>
      <c r="D127" s="317"/>
      <c r="E127" s="319"/>
      <c r="F127" s="319"/>
      <c r="G127" s="319"/>
      <c r="H127" s="555">
        <v>19.72</v>
      </c>
      <c r="I127" s="433">
        <v>6.6399999999999988</v>
      </c>
      <c r="J127" s="433">
        <v>6.74</v>
      </c>
      <c r="K127" s="433">
        <v>4.0599999999999996</v>
      </c>
      <c r="L127" s="433">
        <v>0.42</v>
      </c>
      <c r="M127" s="433">
        <v>1.86</v>
      </c>
      <c r="N127" s="318">
        <v>126.28999999999999</v>
      </c>
      <c r="O127" s="433">
        <v>47.82</v>
      </c>
      <c r="P127" s="433">
        <v>11.72</v>
      </c>
      <c r="Q127" s="433">
        <v>17.809999999999999</v>
      </c>
      <c r="R127" s="965">
        <v>18.600000000000001</v>
      </c>
      <c r="S127" s="433">
        <v>30.34</v>
      </c>
      <c r="T127" s="477"/>
      <c r="U127" s="502"/>
      <c r="V127" s="503"/>
      <c r="W127" s="503"/>
      <c r="X127" s="503"/>
      <c r="Y127" s="503"/>
      <c r="Z127" s="503"/>
      <c r="AA127" s="502"/>
      <c r="AB127" s="502"/>
      <c r="AC127" s="502"/>
      <c r="AD127" s="503"/>
      <c r="AE127" s="503"/>
      <c r="AF127" s="503"/>
      <c r="AG127" s="503"/>
      <c r="AH127" s="503"/>
      <c r="AI127" s="503"/>
      <c r="AJ127" s="503"/>
      <c r="AK127" s="503"/>
      <c r="AL127" s="503"/>
      <c r="AM127" s="503"/>
      <c r="AN127" s="503"/>
      <c r="AO127" s="503"/>
    </row>
    <row r="128" spans="1:41" s="321" customFormat="1" ht="36" hidden="1" customHeight="1">
      <c r="A128" s="307">
        <v>3</v>
      </c>
      <c r="B128" s="305" t="s">
        <v>578</v>
      </c>
      <c r="C128" s="317" t="s">
        <v>56</v>
      </c>
      <c r="D128" s="317"/>
      <c r="E128" s="327"/>
      <c r="F128" s="327"/>
      <c r="G128" s="327"/>
      <c r="H128" s="555"/>
      <c r="I128" s="434"/>
      <c r="J128" s="433"/>
      <c r="K128" s="433"/>
      <c r="L128" s="433"/>
      <c r="M128" s="433"/>
      <c r="N128" s="318">
        <v>166.1</v>
      </c>
      <c r="O128" s="433"/>
      <c r="P128" s="433"/>
      <c r="Q128" s="433"/>
      <c r="R128" s="972">
        <v>8.1</v>
      </c>
      <c r="S128" s="434">
        <v>158</v>
      </c>
      <c r="T128" s="477"/>
      <c r="U128" s="502">
        <v>52.23</v>
      </c>
      <c r="V128" s="503">
        <v>52.23</v>
      </c>
      <c r="W128" s="503">
        <v>52.23</v>
      </c>
      <c r="X128" s="502">
        <v>20.23</v>
      </c>
      <c r="Y128" s="503">
        <v>20.23</v>
      </c>
      <c r="Z128" s="503">
        <v>20.23</v>
      </c>
      <c r="AA128" s="502">
        <v>16.59</v>
      </c>
      <c r="AB128" s="503">
        <v>16.59</v>
      </c>
      <c r="AC128" s="503">
        <v>16.59</v>
      </c>
      <c r="AD128" s="502">
        <v>31.88</v>
      </c>
      <c r="AE128" s="503">
        <v>31.88</v>
      </c>
      <c r="AF128" s="503">
        <v>31.88</v>
      </c>
      <c r="AG128" s="502">
        <v>91.77</v>
      </c>
      <c r="AH128" s="503">
        <v>91.77</v>
      </c>
      <c r="AI128" s="503">
        <v>91.77</v>
      </c>
      <c r="AJ128" s="502">
        <v>419.47</v>
      </c>
      <c r="AK128" s="503">
        <v>419.47</v>
      </c>
      <c r="AL128" s="503">
        <v>419.47</v>
      </c>
      <c r="AM128" s="502">
        <v>3126.94</v>
      </c>
      <c r="AN128" s="503">
        <v>3126.94</v>
      </c>
      <c r="AO128" s="503">
        <v>3126.94</v>
      </c>
    </row>
    <row r="129" spans="1:42" s="222" customFormat="1" ht="37.5" hidden="1" customHeight="1">
      <c r="A129" s="178"/>
      <c r="B129" s="186" t="s">
        <v>574</v>
      </c>
      <c r="C129" s="180" t="s">
        <v>56</v>
      </c>
      <c r="D129" s="180"/>
      <c r="E129" s="112"/>
      <c r="F129" s="112"/>
      <c r="G129" s="112"/>
      <c r="H129" s="555"/>
      <c r="I129" s="434"/>
      <c r="J129" s="433"/>
      <c r="K129" s="433"/>
      <c r="L129" s="433"/>
      <c r="M129" s="433"/>
      <c r="N129" s="318">
        <v>0</v>
      </c>
      <c r="O129" s="433"/>
      <c r="P129" s="433"/>
      <c r="Q129" s="433"/>
      <c r="R129" s="966"/>
      <c r="S129" s="434"/>
      <c r="T129" s="43"/>
      <c r="U129" s="220">
        <v>30.33</v>
      </c>
      <c r="V129" s="221">
        <v>32.07</v>
      </c>
      <c r="W129" s="221">
        <v>32.07</v>
      </c>
      <c r="X129" s="220">
        <v>8.9</v>
      </c>
      <c r="Y129" s="221">
        <v>9.1300000000000026</v>
      </c>
      <c r="Z129" s="221">
        <v>9.1300000000000026</v>
      </c>
      <c r="AA129" s="220">
        <v>8.34</v>
      </c>
      <c r="AB129" s="221">
        <v>8.34</v>
      </c>
      <c r="AC129" s="221">
        <v>8.34</v>
      </c>
      <c r="AD129" s="220">
        <v>28.41</v>
      </c>
      <c r="AE129" s="221">
        <v>28.41</v>
      </c>
      <c r="AF129" s="221">
        <v>28.41</v>
      </c>
      <c r="AG129" s="220">
        <v>68.44</v>
      </c>
      <c r="AH129" s="221">
        <v>68.44</v>
      </c>
      <c r="AI129" s="221">
        <v>68.44</v>
      </c>
      <c r="AJ129" s="220">
        <v>215.66</v>
      </c>
      <c r="AK129" s="221">
        <v>215.44</v>
      </c>
      <c r="AL129" s="221">
        <v>216.07999999999998</v>
      </c>
      <c r="AM129" s="220">
        <v>2304.7600000000002</v>
      </c>
      <c r="AN129" s="221">
        <v>2304.7600000000002</v>
      </c>
      <c r="AO129" s="221">
        <v>2304.7600000000002</v>
      </c>
      <c r="AP129" s="168"/>
    </row>
    <row r="130" spans="1:42" s="222" customFormat="1" ht="37.5" hidden="1" customHeight="1">
      <c r="A130" s="178"/>
      <c r="B130" s="179" t="s">
        <v>575</v>
      </c>
      <c r="C130" s="180" t="s">
        <v>56</v>
      </c>
      <c r="D130" s="180"/>
      <c r="E130" s="112"/>
      <c r="F130" s="114"/>
      <c r="G130" s="114"/>
      <c r="H130" s="555"/>
      <c r="I130" s="438"/>
      <c r="J130" s="433"/>
      <c r="K130" s="433"/>
      <c r="L130" s="433"/>
      <c r="M130" s="433"/>
      <c r="N130" s="318">
        <v>158</v>
      </c>
      <c r="O130" s="433"/>
      <c r="P130" s="433"/>
      <c r="Q130" s="433"/>
      <c r="R130" s="972"/>
      <c r="S130" s="438">
        <v>158</v>
      </c>
      <c r="T130" s="43"/>
      <c r="U130" s="220">
        <v>9.01</v>
      </c>
      <c r="V130" s="221">
        <v>9.01</v>
      </c>
      <c r="W130" s="221">
        <v>9.01</v>
      </c>
      <c r="X130" s="223">
        <v>2.46</v>
      </c>
      <c r="Y130" s="224">
        <v>2.46</v>
      </c>
      <c r="Z130" s="224">
        <v>2.46</v>
      </c>
      <c r="AA130" s="183">
        <v>0</v>
      </c>
      <c r="AB130" s="184">
        <v>0</v>
      </c>
      <c r="AC130" s="184">
        <v>0</v>
      </c>
      <c r="AD130" s="223">
        <v>27.84</v>
      </c>
      <c r="AE130" s="224">
        <v>27.84</v>
      </c>
      <c r="AF130" s="224">
        <v>27.84</v>
      </c>
      <c r="AG130" s="225">
        <v>46.37</v>
      </c>
      <c r="AH130" s="226">
        <v>46.37</v>
      </c>
      <c r="AI130" s="226">
        <v>46.37</v>
      </c>
      <c r="AJ130" s="223">
        <v>114.16</v>
      </c>
      <c r="AK130" s="224">
        <v>114.58</v>
      </c>
      <c r="AL130" s="224">
        <v>114.58</v>
      </c>
      <c r="AM130" s="116">
        <v>2256.98</v>
      </c>
      <c r="AN130" s="224">
        <v>2256.98</v>
      </c>
      <c r="AO130" s="224">
        <v>2256.98</v>
      </c>
      <c r="AP130" s="168"/>
    </row>
    <row r="131" spans="1:42" s="222" customFormat="1" ht="37.5" hidden="1" customHeight="1">
      <c r="A131" s="178"/>
      <c r="B131" s="179" t="s">
        <v>579</v>
      </c>
      <c r="C131" s="180" t="s">
        <v>56</v>
      </c>
      <c r="D131" s="180"/>
      <c r="E131" s="117"/>
      <c r="F131" s="114"/>
      <c r="G131" s="114"/>
      <c r="H131" s="555"/>
      <c r="I131" s="438"/>
      <c r="J131" s="433"/>
      <c r="K131" s="433"/>
      <c r="L131" s="433"/>
      <c r="M131" s="433"/>
      <c r="N131" s="318">
        <v>8.1</v>
      </c>
      <c r="O131" s="433"/>
      <c r="P131" s="433"/>
      <c r="Q131" s="433"/>
      <c r="R131" s="972">
        <v>8.1</v>
      </c>
      <c r="S131" s="438"/>
      <c r="T131" s="43"/>
      <c r="U131" s="220">
        <v>21.32</v>
      </c>
      <c r="V131" s="221">
        <v>23.06</v>
      </c>
      <c r="W131" s="221">
        <v>23.06</v>
      </c>
      <c r="X131" s="223">
        <v>6.44</v>
      </c>
      <c r="Y131" s="224">
        <v>6.6700000000000017</v>
      </c>
      <c r="Z131" s="224">
        <v>6.6700000000000017</v>
      </c>
      <c r="AA131" s="223">
        <v>8.34</v>
      </c>
      <c r="AB131" s="224">
        <v>8.34</v>
      </c>
      <c r="AC131" s="224">
        <v>8.34</v>
      </c>
      <c r="AD131" s="223">
        <v>0.56999999999999995</v>
      </c>
      <c r="AE131" s="224">
        <v>0.56999999999999995</v>
      </c>
      <c r="AF131" s="224">
        <v>0.56999999999999995</v>
      </c>
      <c r="AG131" s="225">
        <v>22.07</v>
      </c>
      <c r="AH131" s="226">
        <v>22.07</v>
      </c>
      <c r="AI131" s="226">
        <v>22.07</v>
      </c>
      <c r="AJ131" s="223">
        <v>101.5</v>
      </c>
      <c r="AK131" s="224">
        <v>100.86000000000001</v>
      </c>
      <c r="AL131" s="224">
        <v>101.5</v>
      </c>
      <c r="AM131" s="115">
        <v>47.78</v>
      </c>
      <c r="AN131" s="224">
        <v>47.78</v>
      </c>
      <c r="AO131" s="227">
        <v>47.78</v>
      </c>
      <c r="AP131" s="168"/>
    </row>
    <row r="132" spans="1:42" s="222" customFormat="1" ht="36" hidden="1" customHeight="1">
      <c r="A132" s="307">
        <v>4</v>
      </c>
      <c r="B132" s="179" t="s">
        <v>580</v>
      </c>
      <c r="C132" s="180" t="s">
        <v>56</v>
      </c>
      <c r="D132" s="180"/>
      <c r="E132" s="117"/>
      <c r="F132" s="114"/>
      <c r="G132" s="114"/>
      <c r="H132" s="555"/>
      <c r="I132" s="438"/>
      <c r="J132" s="433"/>
      <c r="K132" s="433"/>
      <c r="L132" s="433"/>
      <c r="M132" s="433"/>
      <c r="N132" s="318">
        <v>114.3</v>
      </c>
      <c r="O132" s="433"/>
      <c r="P132" s="433"/>
      <c r="Q132" s="433"/>
      <c r="R132" s="972">
        <v>46</v>
      </c>
      <c r="S132" s="438">
        <v>68.3</v>
      </c>
      <c r="T132" s="43"/>
      <c r="U132" s="220">
        <v>3.79</v>
      </c>
      <c r="V132" s="221">
        <v>2.0499999999999998</v>
      </c>
      <c r="W132" s="221">
        <v>2.0499999999999998</v>
      </c>
      <c r="X132" s="223">
        <v>3.63</v>
      </c>
      <c r="Y132" s="224">
        <v>3.4</v>
      </c>
      <c r="Z132" s="224">
        <v>3.4</v>
      </c>
      <c r="AA132" s="223">
        <v>2.0699999999999998</v>
      </c>
      <c r="AB132" s="224">
        <v>2.0699999999999998</v>
      </c>
      <c r="AC132" s="224">
        <v>2.0699999999999998</v>
      </c>
      <c r="AD132" s="223">
        <v>0</v>
      </c>
      <c r="AE132" s="224">
        <v>0</v>
      </c>
      <c r="AF132" s="224">
        <v>0</v>
      </c>
      <c r="AG132" s="225">
        <v>4.3600000000000003</v>
      </c>
      <c r="AH132" s="226">
        <v>4.3600000000000003</v>
      </c>
      <c r="AI132" s="226">
        <v>4.3600000000000003</v>
      </c>
      <c r="AJ132" s="223">
        <v>24.7</v>
      </c>
      <c r="AK132" s="224">
        <v>24.310000000000002</v>
      </c>
      <c r="AL132" s="224">
        <v>23.670000000000016</v>
      </c>
      <c r="AM132" s="116">
        <v>31.490000000000002</v>
      </c>
      <c r="AN132" s="224">
        <v>31.490000000000002</v>
      </c>
      <c r="AO132" s="195">
        <v>31.49</v>
      </c>
      <c r="AP132" s="168"/>
    </row>
    <row r="133" spans="1:42" s="222" customFormat="1" ht="36" hidden="1" customHeight="1">
      <c r="A133" s="307">
        <v>5</v>
      </c>
      <c r="B133" s="179" t="s">
        <v>581</v>
      </c>
      <c r="C133" s="180" t="s">
        <v>56</v>
      </c>
      <c r="D133" s="180"/>
      <c r="E133" s="112"/>
      <c r="F133" s="114"/>
      <c r="G133" s="114"/>
      <c r="H133" s="555"/>
      <c r="I133" s="438"/>
      <c r="J133" s="433"/>
      <c r="K133" s="433"/>
      <c r="L133" s="433"/>
      <c r="M133" s="433"/>
      <c r="N133" s="318">
        <v>26.8</v>
      </c>
      <c r="O133" s="433"/>
      <c r="P133" s="433"/>
      <c r="Q133" s="433"/>
      <c r="R133" s="972">
        <v>26.8</v>
      </c>
      <c r="S133" s="438"/>
      <c r="T133" s="43"/>
      <c r="U133" s="220">
        <v>18.11</v>
      </c>
      <c r="V133" s="221">
        <v>18.109999999999996</v>
      </c>
      <c r="W133" s="221">
        <v>18.109999999999996</v>
      </c>
      <c r="X133" s="223">
        <v>7.7</v>
      </c>
      <c r="Y133" s="224">
        <v>7.6999999999999975</v>
      </c>
      <c r="Z133" s="224">
        <v>7.6999999999999975</v>
      </c>
      <c r="AA133" s="223">
        <v>6.18</v>
      </c>
      <c r="AB133" s="224">
        <v>6.18</v>
      </c>
      <c r="AC133" s="224">
        <v>6.18</v>
      </c>
      <c r="AD133" s="223">
        <v>3.4699999999999989</v>
      </c>
      <c r="AE133" s="224">
        <v>3.4699999999999989</v>
      </c>
      <c r="AF133" s="224">
        <v>3.4699999999999989</v>
      </c>
      <c r="AG133" s="225">
        <v>18.97</v>
      </c>
      <c r="AH133" s="226">
        <v>18.97</v>
      </c>
      <c r="AI133" s="226">
        <v>18.97</v>
      </c>
      <c r="AJ133" s="223">
        <v>179.11000000000004</v>
      </c>
      <c r="AK133" s="224">
        <v>179.72000000000003</v>
      </c>
      <c r="AL133" s="224">
        <v>179.72000000000003</v>
      </c>
      <c r="AM133" s="116">
        <v>790.68999999999983</v>
      </c>
      <c r="AN133" s="224">
        <v>790.68999999999983</v>
      </c>
      <c r="AO133" s="224">
        <v>790.68999999999983</v>
      </c>
      <c r="AP133" s="168"/>
    </row>
    <row r="134" spans="1:42" s="168" customFormat="1" ht="45.75" hidden="1" customHeight="1">
      <c r="A134" s="307">
        <v>4</v>
      </c>
      <c r="B134" s="186" t="s">
        <v>582</v>
      </c>
      <c r="C134" s="180" t="s">
        <v>56</v>
      </c>
      <c r="D134" s="180"/>
      <c r="E134" s="112"/>
      <c r="F134" s="114"/>
      <c r="G134" s="114"/>
      <c r="H134" s="555">
        <v>10</v>
      </c>
      <c r="I134" s="438">
        <v>10</v>
      </c>
      <c r="J134" s="433"/>
      <c r="K134" s="433"/>
      <c r="L134" s="433"/>
      <c r="M134" s="433"/>
      <c r="N134" s="318"/>
      <c r="O134" s="433"/>
      <c r="P134" s="433"/>
      <c r="Q134" s="433"/>
      <c r="R134" s="972"/>
      <c r="S134" s="438"/>
      <c r="T134" s="43"/>
      <c r="U134" s="228">
        <v>1.79</v>
      </c>
      <c r="V134" s="229">
        <v>1.79</v>
      </c>
      <c r="W134" s="229">
        <v>3.98</v>
      </c>
      <c r="X134" s="504">
        <v>38.04</v>
      </c>
      <c r="Y134" s="505">
        <v>38.04</v>
      </c>
      <c r="Z134" s="505">
        <v>44.92</v>
      </c>
      <c r="AA134" s="504">
        <v>2.98</v>
      </c>
      <c r="AB134" s="505">
        <v>2.98</v>
      </c>
      <c r="AC134" s="505">
        <v>7.3800000000000008</v>
      </c>
      <c r="AD134" s="181">
        <v>0</v>
      </c>
      <c r="AE134" s="182">
        <v>0</v>
      </c>
      <c r="AF134" s="506">
        <v>1.86</v>
      </c>
      <c r="AG134" s="504">
        <v>0.7</v>
      </c>
      <c r="AH134" s="505">
        <v>0.7</v>
      </c>
      <c r="AI134" s="505">
        <v>0.7</v>
      </c>
      <c r="AJ134" s="504">
        <v>3.61</v>
      </c>
      <c r="AK134" s="505">
        <v>5.19</v>
      </c>
      <c r="AL134" s="505">
        <v>14.5</v>
      </c>
      <c r="AM134" s="507">
        <v>1.51</v>
      </c>
      <c r="AN134" s="508">
        <v>1.51</v>
      </c>
      <c r="AO134" s="508">
        <v>5.1100000000000003</v>
      </c>
    </row>
    <row r="135" spans="1:42" s="168" customFormat="1" ht="45.75" customHeight="1">
      <c r="A135" s="307">
        <v>4</v>
      </c>
      <c r="B135" s="186" t="s">
        <v>118</v>
      </c>
      <c r="C135" s="180" t="s">
        <v>56</v>
      </c>
      <c r="D135" s="180">
        <v>2726.6</v>
      </c>
      <c r="E135" s="112">
        <v>2733.47</v>
      </c>
      <c r="F135" s="114">
        <v>2735.2200000000003</v>
      </c>
      <c r="G135" s="114">
        <v>2735.86</v>
      </c>
      <c r="H135" s="555">
        <v>6090.9</v>
      </c>
      <c r="I135" s="438">
        <v>3608.8</v>
      </c>
      <c r="J135" s="433">
        <v>2350.5300000000002</v>
      </c>
      <c r="K135" s="433">
        <v>32.07</v>
      </c>
      <c r="L135" s="433">
        <v>69.88</v>
      </c>
      <c r="M135" s="433">
        <v>29.62</v>
      </c>
      <c r="N135" s="318">
        <v>3317.06</v>
      </c>
      <c r="O135" s="433">
        <v>18.790000000000003</v>
      </c>
      <c r="P135" s="433">
        <v>8.34</v>
      </c>
      <c r="Q135" s="433">
        <v>226.63</v>
      </c>
      <c r="R135" s="972">
        <v>1644</v>
      </c>
      <c r="S135" s="403" t="s">
        <v>583</v>
      </c>
      <c r="T135" s="43"/>
      <c r="U135" s="115">
        <v>30.33</v>
      </c>
      <c r="V135" s="227">
        <v>32.07</v>
      </c>
      <c r="W135" s="227">
        <v>32.07</v>
      </c>
      <c r="X135" s="115">
        <v>18.560000000000002</v>
      </c>
      <c r="Y135" s="227">
        <v>18.790000000000003</v>
      </c>
      <c r="Z135" s="227">
        <v>18.790000000000003</v>
      </c>
      <c r="AA135" s="115">
        <v>8.34</v>
      </c>
      <c r="AB135" s="195">
        <v>8.34</v>
      </c>
      <c r="AC135" s="195">
        <v>8.34</v>
      </c>
      <c r="AD135" s="116">
        <v>29.62</v>
      </c>
      <c r="AE135" s="227">
        <v>29.62</v>
      </c>
      <c r="AF135" s="227">
        <v>29.62</v>
      </c>
      <c r="AG135" s="116">
        <v>69.88</v>
      </c>
      <c r="AH135" s="195">
        <v>69.88</v>
      </c>
      <c r="AI135" s="195">
        <v>69.88</v>
      </c>
      <c r="AJ135" s="115">
        <v>226.21</v>
      </c>
      <c r="AK135" s="195">
        <v>225.99</v>
      </c>
      <c r="AL135" s="195">
        <v>226.63</v>
      </c>
      <c r="AM135" s="115">
        <v>2350.5300000000002</v>
      </c>
      <c r="AN135" s="195">
        <v>2350.5300000000002</v>
      </c>
      <c r="AO135" s="195">
        <v>2350.5300000000002</v>
      </c>
    </row>
    <row r="136" spans="1:42" s="222" customFormat="1" ht="39.75" customHeight="1">
      <c r="A136" s="178"/>
      <c r="B136" s="179" t="s">
        <v>119</v>
      </c>
      <c r="C136" s="180" t="s">
        <v>56</v>
      </c>
      <c r="D136" s="180">
        <v>2658.3</v>
      </c>
      <c r="E136" s="110">
        <v>2673.75</v>
      </c>
      <c r="F136" s="114">
        <v>2675.5</v>
      </c>
      <c r="G136" s="114">
        <v>2676.1400000000003</v>
      </c>
      <c r="H136" s="555">
        <v>6045.96</v>
      </c>
      <c r="I136" s="438">
        <v>3608.8</v>
      </c>
      <c r="J136" s="433">
        <v>2307.48</v>
      </c>
      <c r="K136" s="433">
        <v>32.07</v>
      </c>
      <c r="L136" s="433">
        <v>69.2</v>
      </c>
      <c r="M136" s="433">
        <v>28.41</v>
      </c>
      <c r="N136" s="318">
        <v>3304.46</v>
      </c>
      <c r="O136" s="433">
        <v>10.49</v>
      </c>
      <c r="P136" s="433">
        <v>8.34</v>
      </c>
      <c r="Q136" s="433">
        <v>222.33</v>
      </c>
      <c r="R136" s="972">
        <v>1644</v>
      </c>
      <c r="S136" s="403" t="s">
        <v>583</v>
      </c>
      <c r="T136" s="43"/>
      <c r="U136" s="228">
        <v>30.33</v>
      </c>
      <c r="V136" s="229">
        <v>32.07</v>
      </c>
      <c r="W136" s="229">
        <v>32.07</v>
      </c>
      <c r="X136" s="230">
        <v>17.810000000000002</v>
      </c>
      <c r="Y136" s="231">
        <v>18.040000000000003</v>
      </c>
      <c r="Z136" s="231">
        <v>18.040000000000003</v>
      </c>
      <c r="AA136" s="230">
        <v>8.34</v>
      </c>
      <c r="AB136" s="231">
        <v>8.34</v>
      </c>
      <c r="AC136" s="231">
        <v>8.34</v>
      </c>
      <c r="AD136" s="183">
        <v>28.41</v>
      </c>
      <c r="AE136" s="184">
        <v>28.41</v>
      </c>
      <c r="AF136" s="184">
        <v>28.41</v>
      </c>
      <c r="AG136" s="232">
        <v>68.44</v>
      </c>
      <c r="AH136" s="233">
        <v>68.44</v>
      </c>
      <c r="AI136" s="233">
        <v>68.44</v>
      </c>
      <c r="AJ136" s="234">
        <v>215.66</v>
      </c>
      <c r="AK136" s="184">
        <v>215.44</v>
      </c>
      <c r="AL136" s="184">
        <v>216.07999999999998</v>
      </c>
      <c r="AM136" s="235">
        <v>2304.7600000000002</v>
      </c>
      <c r="AN136" s="184">
        <v>2304.7600000000002</v>
      </c>
      <c r="AO136" s="195">
        <v>2304.7600000000002</v>
      </c>
      <c r="AP136" s="168"/>
    </row>
    <row r="137" spans="1:42" s="222" customFormat="1" ht="39.75" customHeight="1">
      <c r="A137" s="178"/>
      <c r="B137" s="186" t="s">
        <v>120</v>
      </c>
      <c r="C137" s="180" t="s">
        <v>56</v>
      </c>
      <c r="D137" s="180">
        <v>68.3</v>
      </c>
      <c r="E137" s="112">
        <v>59.720000000000006</v>
      </c>
      <c r="F137" s="112">
        <v>59.719999999999821</v>
      </c>
      <c r="G137" s="112">
        <v>59.719999999999821</v>
      </c>
      <c r="H137" s="555">
        <v>48.42</v>
      </c>
      <c r="I137" s="434"/>
      <c r="J137" s="433">
        <v>45.77</v>
      </c>
      <c r="K137" s="433" t="s">
        <v>63</v>
      </c>
      <c r="L137" s="433">
        <v>1.44</v>
      </c>
      <c r="M137" s="433">
        <v>1.21</v>
      </c>
      <c r="N137" s="318">
        <v>11.3</v>
      </c>
      <c r="O137" s="433">
        <v>0.75</v>
      </c>
      <c r="P137" s="433"/>
      <c r="Q137" s="433">
        <v>10.55</v>
      </c>
      <c r="R137" s="966"/>
      <c r="S137" s="434"/>
      <c r="T137" s="43"/>
      <c r="U137" s="181">
        <v>0</v>
      </c>
      <c r="V137" s="182">
        <v>0</v>
      </c>
      <c r="W137" s="182">
        <v>0</v>
      </c>
      <c r="X137" s="232">
        <v>0.75</v>
      </c>
      <c r="Y137" s="233">
        <v>0.75</v>
      </c>
      <c r="Z137" s="233">
        <v>0.75</v>
      </c>
      <c r="AA137" s="181">
        <v>0</v>
      </c>
      <c r="AB137" s="182">
        <v>0</v>
      </c>
      <c r="AC137" s="182">
        <v>0</v>
      </c>
      <c r="AD137" s="234">
        <v>1.21</v>
      </c>
      <c r="AE137" s="236">
        <v>1.21</v>
      </c>
      <c r="AF137" s="236">
        <v>1.21</v>
      </c>
      <c r="AG137" s="232">
        <v>1.44</v>
      </c>
      <c r="AH137" s="233">
        <v>1.44</v>
      </c>
      <c r="AI137" s="233">
        <v>1.44</v>
      </c>
      <c r="AJ137" s="234">
        <v>10.55</v>
      </c>
      <c r="AK137" s="236">
        <v>10.55</v>
      </c>
      <c r="AL137" s="236">
        <v>10.55</v>
      </c>
      <c r="AM137" s="183">
        <v>45.769999999999818</v>
      </c>
      <c r="AN137" s="184">
        <v>45.769999999999818</v>
      </c>
      <c r="AO137" s="195">
        <v>45.769999999999818</v>
      </c>
      <c r="AP137" s="168"/>
    </row>
    <row r="138" spans="1:42" s="222" customFormat="1" ht="39.75" customHeight="1">
      <c r="A138" s="977">
        <v>5</v>
      </c>
      <c r="B138" s="978" t="s">
        <v>703</v>
      </c>
      <c r="C138" s="979"/>
      <c r="D138" s="979"/>
      <c r="E138" s="980"/>
      <c r="F138" s="980"/>
      <c r="G138" s="980"/>
      <c r="H138" s="981"/>
      <c r="I138" s="966"/>
      <c r="J138" s="965"/>
      <c r="K138" s="965"/>
      <c r="L138" s="965"/>
      <c r="M138" s="965"/>
      <c r="N138" s="982">
        <f>+N139+N140</f>
        <v>166.1</v>
      </c>
      <c r="O138" s="433"/>
      <c r="P138" s="433"/>
      <c r="Q138" s="433"/>
      <c r="R138" s="318">
        <f>+R139+R140</f>
        <v>8.1</v>
      </c>
      <c r="S138" s="318">
        <f>+S139+S140</f>
        <v>158</v>
      </c>
      <c r="T138" s="43"/>
      <c r="U138" s="181"/>
      <c r="V138" s="182"/>
      <c r="W138" s="182"/>
      <c r="X138" s="232"/>
      <c r="Y138" s="233"/>
      <c r="Z138" s="233"/>
      <c r="AA138" s="181"/>
      <c r="AB138" s="182"/>
      <c r="AC138" s="182"/>
      <c r="AD138" s="234"/>
      <c r="AE138" s="236"/>
      <c r="AF138" s="236"/>
      <c r="AG138" s="232"/>
      <c r="AH138" s="233"/>
      <c r="AI138" s="233"/>
      <c r="AJ138" s="234"/>
      <c r="AK138" s="236"/>
      <c r="AL138" s="236"/>
      <c r="AM138" s="183"/>
      <c r="AN138" s="184"/>
      <c r="AO138" s="195"/>
      <c r="AP138" s="168"/>
    </row>
    <row r="139" spans="1:42" s="222" customFormat="1" ht="39.75" customHeight="1">
      <c r="A139" s="983"/>
      <c r="B139" s="978" t="s">
        <v>704</v>
      </c>
      <c r="C139" s="979" t="s">
        <v>56</v>
      </c>
      <c r="D139" s="979"/>
      <c r="E139" s="980"/>
      <c r="F139" s="980"/>
      <c r="G139" s="980"/>
      <c r="H139" s="981"/>
      <c r="I139" s="966"/>
      <c r="J139" s="965"/>
      <c r="K139" s="965"/>
      <c r="L139" s="965"/>
      <c r="M139" s="965"/>
      <c r="N139" s="982">
        <f>+R139</f>
        <v>8.1</v>
      </c>
      <c r="O139" s="433"/>
      <c r="P139" s="433"/>
      <c r="Q139" s="433"/>
      <c r="R139" s="966">
        <v>8.1</v>
      </c>
      <c r="S139" s="434"/>
      <c r="T139" s="43"/>
      <c r="U139" s="181"/>
      <c r="V139" s="182"/>
      <c r="W139" s="182"/>
      <c r="X139" s="232"/>
      <c r="Y139" s="233"/>
      <c r="Z139" s="233"/>
      <c r="AA139" s="181"/>
      <c r="AB139" s="182"/>
      <c r="AC139" s="182"/>
      <c r="AD139" s="234"/>
      <c r="AE139" s="236"/>
      <c r="AF139" s="236"/>
      <c r="AG139" s="232"/>
      <c r="AH139" s="233"/>
      <c r="AI139" s="233"/>
      <c r="AJ139" s="234"/>
      <c r="AK139" s="236"/>
      <c r="AL139" s="236"/>
      <c r="AM139" s="183"/>
      <c r="AN139" s="184"/>
      <c r="AO139" s="195"/>
      <c r="AP139" s="168"/>
    </row>
    <row r="140" spans="1:42" s="222" customFormat="1" ht="39.75" customHeight="1">
      <c r="A140" s="983"/>
      <c r="B140" s="978" t="s">
        <v>705</v>
      </c>
      <c r="C140" s="979" t="s">
        <v>56</v>
      </c>
      <c r="D140" s="979"/>
      <c r="E140" s="980"/>
      <c r="F140" s="980"/>
      <c r="G140" s="980"/>
      <c r="H140" s="981"/>
      <c r="I140" s="966"/>
      <c r="J140" s="965"/>
      <c r="K140" s="965"/>
      <c r="L140" s="965"/>
      <c r="M140" s="965"/>
      <c r="N140" s="982">
        <f>+S140</f>
        <v>158</v>
      </c>
      <c r="O140" s="433"/>
      <c r="P140" s="433"/>
      <c r="Q140" s="433"/>
      <c r="R140" s="966"/>
      <c r="S140" s="434">
        <v>158</v>
      </c>
      <c r="T140" s="43"/>
      <c r="U140" s="181"/>
      <c r="V140" s="182"/>
      <c r="W140" s="182"/>
      <c r="X140" s="232"/>
      <c r="Y140" s="233"/>
      <c r="Z140" s="233"/>
      <c r="AA140" s="181"/>
      <c r="AB140" s="182"/>
      <c r="AC140" s="182"/>
      <c r="AD140" s="234"/>
      <c r="AE140" s="236"/>
      <c r="AF140" s="236"/>
      <c r="AG140" s="232"/>
      <c r="AH140" s="233"/>
      <c r="AI140" s="233"/>
      <c r="AJ140" s="234"/>
      <c r="AK140" s="236"/>
      <c r="AL140" s="236"/>
      <c r="AM140" s="183"/>
      <c r="AN140" s="184"/>
      <c r="AO140" s="195"/>
      <c r="AP140" s="168"/>
    </row>
    <row r="141" spans="1:42" s="171" customFormat="1" ht="45.75" hidden="1" customHeight="1">
      <c r="A141" s="174" t="s">
        <v>121</v>
      </c>
      <c r="B141" s="315" t="s">
        <v>122</v>
      </c>
      <c r="C141" s="175"/>
      <c r="D141" s="175"/>
      <c r="E141" s="175"/>
      <c r="F141" s="175"/>
      <c r="G141" s="175"/>
      <c r="H141" s="553"/>
      <c r="I141" s="483"/>
      <c r="J141" s="483"/>
      <c r="K141" s="483"/>
      <c r="L141" s="483"/>
      <c r="M141" s="483"/>
      <c r="N141" s="317"/>
      <c r="O141" s="483"/>
      <c r="P141" s="483"/>
      <c r="Q141" s="483"/>
      <c r="R141" s="960"/>
      <c r="S141" s="483"/>
      <c r="T141" s="501"/>
      <c r="U141" s="484"/>
      <c r="V141" s="485"/>
      <c r="W141" s="485"/>
      <c r="X141" s="484"/>
      <c r="Y141" s="485"/>
      <c r="Z141" s="485"/>
      <c r="AA141" s="484"/>
      <c r="AB141" s="485"/>
      <c r="AC141" s="485"/>
      <c r="AD141" s="484"/>
      <c r="AE141" s="485"/>
      <c r="AF141" s="485"/>
      <c r="AG141" s="484"/>
      <c r="AH141" s="485"/>
      <c r="AI141" s="485"/>
      <c r="AJ141" s="484"/>
      <c r="AK141" s="485"/>
      <c r="AL141" s="485"/>
      <c r="AM141" s="499"/>
      <c r="AN141" s="485"/>
      <c r="AO141" s="306"/>
    </row>
    <row r="142" spans="1:42" ht="55.5" hidden="1" customHeight="1">
      <c r="A142" s="178"/>
      <c r="B142" s="186" t="s">
        <v>123</v>
      </c>
      <c r="C142" s="180" t="s">
        <v>22</v>
      </c>
      <c r="D142" s="40">
        <v>100</v>
      </c>
      <c r="E142" s="40">
        <v>100</v>
      </c>
      <c r="F142" s="40">
        <v>100</v>
      </c>
      <c r="G142" s="40">
        <v>100</v>
      </c>
      <c r="H142" s="555"/>
      <c r="I142" s="397"/>
      <c r="J142" s="397"/>
      <c r="K142" s="397"/>
      <c r="L142" s="397"/>
      <c r="M142" s="397"/>
      <c r="N142" s="320"/>
      <c r="O142" s="397"/>
      <c r="P142" s="397"/>
      <c r="Q142" s="397"/>
      <c r="R142" s="970"/>
      <c r="S142" s="397"/>
      <c r="T142" s="43"/>
      <c r="U142" s="181"/>
      <c r="V142" s="182"/>
      <c r="W142" s="182"/>
      <c r="X142" s="181"/>
      <c r="Y142" s="182"/>
      <c r="Z142" s="182"/>
      <c r="AA142" s="181"/>
      <c r="AB142" s="182"/>
      <c r="AC142" s="182"/>
      <c r="AD142" s="181"/>
      <c r="AE142" s="182"/>
      <c r="AF142" s="182"/>
      <c r="AG142" s="181"/>
      <c r="AH142" s="182"/>
      <c r="AI142" s="182"/>
      <c r="AJ142" s="181"/>
      <c r="AK142" s="182"/>
      <c r="AL142" s="182"/>
      <c r="AM142" s="188"/>
      <c r="AN142" s="182"/>
      <c r="AO142" s="306"/>
    </row>
    <row r="143" spans="1:42" ht="55.5" hidden="1" customHeight="1">
      <c r="A143" s="178"/>
      <c r="B143" s="186" t="s">
        <v>124</v>
      </c>
      <c r="C143" s="180" t="s">
        <v>22</v>
      </c>
      <c r="D143" s="40">
        <v>100</v>
      </c>
      <c r="E143" s="40">
        <v>100</v>
      </c>
      <c r="F143" s="40">
        <v>100</v>
      </c>
      <c r="G143" s="40">
        <v>100</v>
      </c>
      <c r="H143" s="555"/>
      <c r="I143" s="397"/>
      <c r="J143" s="397"/>
      <c r="K143" s="397"/>
      <c r="L143" s="397"/>
      <c r="M143" s="397"/>
      <c r="N143" s="320"/>
      <c r="O143" s="397"/>
      <c r="P143" s="397"/>
      <c r="Q143" s="397"/>
      <c r="R143" s="970"/>
      <c r="S143" s="397"/>
      <c r="T143" s="43"/>
      <c r="U143" s="181"/>
      <c r="V143" s="182"/>
      <c r="W143" s="182"/>
      <c r="X143" s="181"/>
      <c r="Y143" s="182"/>
      <c r="Z143" s="182"/>
      <c r="AA143" s="181"/>
      <c r="AB143" s="182"/>
      <c r="AC143" s="182"/>
      <c r="AD143" s="181"/>
      <c r="AE143" s="182"/>
      <c r="AF143" s="182"/>
      <c r="AG143" s="181"/>
      <c r="AH143" s="182"/>
      <c r="AI143" s="182"/>
      <c r="AJ143" s="181"/>
      <c r="AK143" s="182"/>
      <c r="AL143" s="182"/>
      <c r="AM143" s="188"/>
      <c r="AN143" s="182"/>
      <c r="AO143" s="306"/>
    </row>
    <row r="144" spans="1:42" ht="45.75" hidden="1" customHeight="1">
      <c r="A144" s="178"/>
      <c r="B144" s="186" t="s">
        <v>125</v>
      </c>
      <c r="C144" s="180" t="s">
        <v>126</v>
      </c>
      <c r="D144" s="40">
        <v>2</v>
      </c>
      <c r="E144" s="40">
        <v>2</v>
      </c>
      <c r="F144" s="40">
        <v>2</v>
      </c>
      <c r="G144" s="40">
        <v>2</v>
      </c>
      <c r="H144" s="555"/>
      <c r="I144" s="397"/>
      <c r="J144" s="397"/>
      <c r="K144" s="397"/>
      <c r="L144" s="397"/>
      <c r="M144" s="397"/>
      <c r="N144" s="320"/>
      <c r="O144" s="397"/>
      <c r="P144" s="397"/>
      <c r="Q144" s="397"/>
      <c r="R144" s="970"/>
      <c r="S144" s="397"/>
      <c r="T144" s="43"/>
      <c r="U144" s="217"/>
      <c r="V144" s="218"/>
      <c r="W144" s="218"/>
      <c r="X144" s="217"/>
      <c r="Y144" s="218"/>
      <c r="Z144" s="218"/>
      <c r="AA144" s="217"/>
      <c r="AB144" s="218"/>
      <c r="AC144" s="218"/>
      <c r="AD144" s="217"/>
      <c r="AE144" s="218"/>
      <c r="AF144" s="218"/>
      <c r="AG144" s="217"/>
      <c r="AH144" s="218"/>
      <c r="AI144" s="218"/>
      <c r="AJ144" s="563">
        <v>1</v>
      </c>
      <c r="AK144" s="563">
        <v>1</v>
      </c>
      <c r="AL144" s="564">
        <v>1</v>
      </c>
      <c r="AM144" s="564">
        <v>1</v>
      </c>
      <c r="AN144" s="563">
        <v>1</v>
      </c>
      <c r="AO144" s="564">
        <v>1</v>
      </c>
    </row>
    <row r="145" spans="1:41" ht="45.75" hidden="1" customHeight="1">
      <c r="A145" s="178"/>
      <c r="B145" s="186" t="s">
        <v>127</v>
      </c>
      <c r="C145" s="180" t="s">
        <v>126</v>
      </c>
      <c r="D145" s="40">
        <v>1</v>
      </c>
      <c r="E145" s="40">
        <v>1</v>
      </c>
      <c r="F145" s="40">
        <v>1</v>
      </c>
      <c r="G145" s="40">
        <v>2</v>
      </c>
      <c r="H145" s="555"/>
      <c r="I145" s="397"/>
      <c r="J145" s="397"/>
      <c r="K145" s="397"/>
      <c r="L145" s="397"/>
      <c r="M145" s="397"/>
      <c r="N145" s="320"/>
      <c r="O145" s="397"/>
      <c r="P145" s="397"/>
      <c r="Q145" s="397"/>
      <c r="R145" s="970"/>
      <c r="S145" s="397"/>
      <c r="T145" s="43"/>
      <c r="U145" s="181"/>
      <c r="V145" s="182"/>
      <c r="W145" s="182"/>
      <c r="X145" s="181"/>
      <c r="Y145" s="182"/>
      <c r="Z145" s="182"/>
      <c r="AA145" s="181"/>
      <c r="AB145" s="182"/>
      <c r="AC145" s="182"/>
      <c r="AD145" s="181"/>
      <c r="AE145" s="182"/>
      <c r="AF145" s="182"/>
      <c r="AG145" s="181"/>
      <c r="AH145" s="182"/>
      <c r="AI145" s="182"/>
      <c r="AJ145" s="563">
        <v>1</v>
      </c>
      <c r="AK145" s="563"/>
      <c r="AL145" s="564">
        <v>1</v>
      </c>
      <c r="AM145" s="564"/>
      <c r="AN145" s="563">
        <v>0</v>
      </c>
      <c r="AO145" s="564">
        <v>1</v>
      </c>
    </row>
    <row r="146" spans="1:41" ht="45.75" hidden="1" customHeight="1">
      <c r="A146" s="178"/>
      <c r="B146" s="186" t="s">
        <v>128</v>
      </c>
      <c r="C146" s="180" t="s">
        <v>126</v>
      </c>
      <c r="D146" s="40"/>
      <c r="E146" s="44"/>
      <c r="F146" s="40">
        <v>1</v>
      </c>
      <c r="G146" s="44"/>
      <c r="H146" s="555"/>
      <c r="I146" s="432"/>
      <c r="J146" s="432"/>
      <c r="K146" s="432"/>
      <c r="L146" s="432"/>
      <c r="M146" s="432"/>
      <c r="N146" s="318"/>
      <c r="O146" s="432"/>
      <c r="P146" s="432"/>
      <c r="Q146" s="432"/>
      <c r="R146" s="967"/>
      <c r="S146" s="432"/>
      <c r="T146" s="43"/>
      <c r="U146" s="181"/>
      <c r="V146" s="182"/>
      <c r="W146" s="182"/>
      <c r="X146" s="181"/>
      <c r="Y146" s="182"/>
      <c r="Z146" s="182"/>
      <c r="AA146" s="181"/>
      <c r="AB146" s="182"/>
      <c r="AC146" s="182"/>
      <c r="AD146" s="181"/>
      <c r="AE146" s="182"/>
      <c r="AF146" s="182"/>
      <c r="AG146" s="181"/>
      <c r="AH146" s="182"/>
      <c r="AI146" s="182"/>
      <c r="AJ146" s="563"/>
      <c r="AK146" s="563">
        <v>1</v>
      </c>
      <c r="AL146" s="564"/>
      <c r="AM146" s="564">
        <v>1</v>
      </c>
      <c r="AN146" s="563"/>
      <c r="AO146" s="564"/>
    </row>
    <row r="147" spans="1:41" ht="45.75" hidden="1" customHeight="1">
      <c r="A147" s="178"/>
      <c r="B147" s="186" t="s">
        <v>129</v>
      </c>
      <c r="C147" s="180" t="s">
        <v>126</v>
      </c>
      <c r="D147" s="40"/>
      <c r="E147" s="44"/>
      <c r="F147" s="40"/>
      <c r="G147" s="44"/>
      <c r="H147" s="555"/>
      <c r="I147" s="432"/>
      <c r="J147" s="432"/>
      <c r="K147" s="432"/>
      <c r="L147" s="432"/>
      <c r="M147" s="432"/>
      <c r="N147" s="318"/>
      <c r="O147" s="432"/>
      <c r="P147" s="432"/>
      <c r="Q147" s="432"/>
      <c r="R147" s="967"/>
      <c r="S147" s="432"/>
      <c r="T147" s="43"/>
      <c r="U147" s="181"/>
      <c r="V147" s="182"/>
      <c r="W147" s="182"/>
      <c r="X147" s="181"/>
      <c r="Y147" s="182"/>
      <c r="Z147" s="182"/>
      <c r="AA147" s="181"/>
      <c r="AB147" s="182"/>
      <c r="AC147" s="182"/>
      <c r="AD147" s="181"/>
      <c r="AE147" s="182"/>
      <c r="AF147" s="182"/>
      <c r="AG147" s="181"/>
      <c r="AH147" s="182"/>
      <c r="AI147" s="182"/>
      <c r="AJ147" s="563"/>
      <c r="AK147" s="563">
        <v>0</v>
      </c>
      <c r="AL147" s="564"/>
      <c r="AM147" s="564"/>
      <c r="AN147" s="563">
        <v>1</v>
      </c>
      <c r="AO147" s="564">
        <v>1</v>
      </c>
    </row>
    <row r="148" spans="1:41" ht="45.75" hidden="1" customHeight="1">
      <c r="A148" s="178"/>
      <c r="B148" s="186" t="s">
        <v>130</v>
      </c>
      <c r="C148" s="180" t="s">
        <v>126</v>
      </c>
      <c r="D148" s="40"/>
      <c r="E148" s="44"/>
      <c r="F148" s="44">
        <v>0</v>
      </c>
      <c r="G148" s="44">
        <v>0</v>
      </c>
      <c r="H148" s="555"/>
      <c r="I148" s="432"/>
      <c r="J148" s="432"/>
      <c r="K148" s="432"/>
      <c r="L148" s="432"/>
      <c r="M148" s="432"/>
      <c r="N148" s="318"/>
      <c r="O148" s="432"/>
      <c r="P148" s="432"/>
      <c r="Q148" s="432"/>
      <c r="R148" s="967"/>
      <c r="S148" s="432"/>
      <c r="T148" s="43"/>
      <c r="U148" s="181"/>
      <c r="V148" s="182"/>
      <c r="W148" s="182"/>
      <c r="X148" s="181"/>
      <c r="Y148" s="182"/>
      <c r="Z148" s="182"/>
      <c r="AA148" s="181"/>
      <c r="AB148" s="182"/>
      <c r="AC148" s="182"/>
      <c r="AD148" s="181"/>
      <c r="AE148" s="182"/>
      <c r="AF148" s="182"/>
      <c r="AG148" s="181"/>
      <c r="AH148" s="182"/>
      <c r="AI148" s="182"/>
      <c r="AJ148" s="563"/>
      <c r="AK148" s="563">
        <v>0</v>
      </c>
      <c r="AL148" s="564">
        <v>0</v>
      </c>
      <c r="AM148" s="564"/>
      <c r="AN148" s="563">
        <v>0</v>
      </c>
      <c r="AO148" s="564">
        <v>0</v>
      </c>
    </row>
    <row r="149" spans="1:41" ht="45.75" hidden="1" customHeight="1">
      <c r="A149" s="178"/>
      <c r="B149" s="186" t="s">
        <v>131</v>
      </c>
      <c r="C149" s="565" t="s">
        <v>132</v>
      </c>
      <c r="D149" s="40">
        <v>17</v>
      </c>
      <c r="E149" s="40">
        <v>19</v>
      </c>
      <c r="F149" s="40">
        <v>17</v>
      </c>
      <c r="G149" s="40">
        <v>19</v>
      </c>
      <c r="H149" s="555"/>
      <c r="I149" s="397"/>
      <c r="J149" s="397"/>
      <c r="K149" s="397"/>
      <c r="L149" s="397"/>
      <c r="M149" s="397"/>
      <c r="N149" s="320"/>
      <c r="O149" s="397"/>
      <c r="P149" s="397"/>
      <c r="Q149" s="397"/>
      <c r="R149" s="970"/>
      <c r="S149" s="397"/>
      <c r="T149" s="40"/>
      <c r="U149" s="566"/>
      <c r="V149" s="567"/>
      <c r="W149" s="567"/>
      <c r="X149" s="566"/>
      <c r="Y149" s="567"/>
      <c r="Z149" s="567"/>
      <c r="AA149" s="566"/>
      <c r="AB149" s="567"/>
      <c r="AC149" s="567"/>
      <c r="AD149" s="566"/>
      <c r="AE149" s="567"/>
      <c r="AF149" s="567"/>
      <c r="AG149" s="566"/>
      <c r="AH149" s="567"/>
      <c r="AI149" s="567"/>
      <c r="AJ149" s="189">
        <v>19</v>
      </c>
      <c r="AK149" s="189">
        <v>15</v>
      </c>
      <c r="AL149" s="219">
        <v>19</v>
      </c>
      <c r="AM149" s="219">
        <v>18</v>
      </c>
      <c r="AN149" s="189">
        <v>13</v>
      </c>
      <c r="AO149" s="219">
        <v>19</v>
      </c>
    </row>
    <row r="150" spans="1:41" hidden="1"/>
  </sheetData>
  <mergeCells count="24">
    <mergeCell ref="AG7:AI7"/>
    <mergeCell ref="AJ7:AL7"/>
    <mergeCell ref="AM7:AO7"/>
    <mergeCell ref="T6:T8"/>
    <mergeCell ref="U6:AO6"/>
    <mergeCell ref="U7:W7"/>
    <mergeCell ref="X7:Z7"/>
    <mergeCell ref="AA7:AC7"/>
    <mergeCell ref="A1:B1"/>
    <mergeCell ref="E1:T1"/>
    <mergeCell ref="A3:AO3"/>
    <mergeCell ref="A4:T4"/>
    <mergeCell ref="A6:A8"/>
    <mergeCell ref="B6:B8"/>
    <mergeCell ref="C6:C8"/>
    <mergeCell ref="D6:D8"/>
    <mergeCell ref="E6:F6"/>
    <mergeCell ref="G6:S6"/>
    <mergeCell ref="E7:E8"/>
    <mergeCell ref="F7:F8"/>
    <mergeCell ref="G7:G8"/>
    <mergeCell ref="H7:M7"/>
    <mergeCell ref="N7:S7"/>
    <mergeCell ref="AD7:AF7"/>
  </mergeCells>
  <printOptions horizontalCentered="1"/>
  <pageMargins left="0.25" right="0.25" top="0.39370078740157499" bottom="0.39370078740157499" header="0.511811023622047" footer="0.196850393700787"/>
  <pageSetup paperSize="9" orientation="portrait" verticalDpi="300" r:id="rId1"/>
  <headerFooter>
    <oddFooter>&amp;CPage &amp;P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BL37"/>
  <sheetViews>
    <sheetView zoomScale="190" zoomScaleNormal="190" workbookViewId="0">
      <selection activeCell="B6" sqref="B6:B8"/>
    </sheetView>
  </sheetViews>
  <sheetFormatPr defaultColWidth="9" defaultRowHeight="18.75"/>
  <cols>
    <col min="1" max="1" width="7.625" style="76" customWidth="1"/>
    <col min="2" max="2" width="42.375" style="101" customWidth="1"/>
    <col min="3" max="3" width="11.375" style="101" customWidth="1"/>
    <col min="4" max="6" width="11.375" style="60" hidden="1" customWidth="1"/>
    <col min="7" max="8" width="11.375" style="238" hidden="1" customWidth="1"/>
    <col min="9" max="13" width="11.375" style="603" hidden="1" customWidth="1"/>
    <col min="14" max="14" width="14" style="238" customWidth="1"/>
    <col min="15" max="19" width="11.375" style="603" hidden="1" customWidth="1"/>
    <col min="20" max="20" width="11.375" style="76" customWidth="1"/>
    <col min="21" max="23" width="10.125" style="76" hidden="1" customWidth="1"/>
    <col min="24" max="26" width="10.375" style="76" hidden="1" customWidth="1"/>
    <col min="27" max="29" width="9.75" style="76" hidden="1" customWidth="1"/>
    <col min="30" max="32" width="10.75" style="76" hidden="1" customWidth="1"/>
    <col min="33" max="35" width="9.625" style="76" hidden="1" customWidth="1"/>
    <col min="36" max="41" width="10.375" style="76" hidden="1" customWidth="1"/>
    <col min="42" max="42" width="9.125" style="76" hidden="1" customWidth="1"/>
    <col min="43" max="64" width="10.25" style="76" customWidth="1"/>
    <col min="65" max="16384" width="9" style="2"/>
  </cols>
  <sheetData>
    <row r="1" spans="1:41" ht="18.75" customHeight="1">
      <c r="A1" s="1032" t="s">
        <v>133</v>
      </c>
      <c r="B1" s="1032"/>
    </row>
    <row r="2" spans="1:41">
      <c r="A2" s="1033" t="s">
        <v>479</v>
      </c>
      <c r="B2" s="1033"/>
      <c r="C2" s="1033"/>
      <c r="D2" s="1033"/>
      <c r="E2" s="1033"/>
      <c r="F2" s="1033"/>
      <c r="G2" s="1033"/>
      <c r="H2" s="1033"/>
      <c r="I2" s="1033"/>
      <c r="J2" s="1033"/>
      <c r="K2" s="1033"/>
      <c r="L2" s="1033"/>
      <c r="M2" s="1033"/>
      <c r="N2" s="1033"/>
      <c r="O2" s="1033"/>
      <c r="P2" s="1033"/>
      <c r="Q2" s="1033"/>
      <c r="R2" s="1033"/>
      <c r="S2" s="1033"/>
      <c r="T2" s="1033"/>
      <c r="U2" s="1033"/>
      <c r="V2" s="1033"/>
      <c r="W2" s="1033"/>
      <c r="X2" s="1033"/>
      <c r="Y2" s="1033"/>
      <c r="Z2" s="1033"/>
      <c r="AA2" s="1033"/>
      <c r="AB2" s="1033"/>
      <c r="AC2" s="1033"/>
      <c r="AD2" s="1033"/>
      <c r="AE2" s="1033"/>
      <c r="AF2" s="1033"/>
      <c r="AG2" s="1033"/>
      <c r="AH2" s="1033"/>
      <c r="AI2" s="1033"/>
      <c r="AJ2" s="1033"/>
      <c r="AK2" s="1033"/>
      <c r="AL2" s="1033"/>
      <c r="AM2" s="1033"/>
      <c r="AN2" s="1033"/>
      <c r="AO2" s="1033"/>
    </row>
    <row r="3" spans="1:41">
      <c r="A3" s="1099" t="s">
        <v>706</v>
      </c>
      <c r="B3" s="1099"/>
      <c r="C3" s="1099"/>
      <c r="D3" s="1099"/>
      <c r="E3" s="1099"/>
      <c r="F3" s="1099"/>
      <c r="G3" s="1099"/>
      <c r="H3" s="1099"/>
      <c r="I3" s="1099"/>
      <c r="J3" s="1099"/>
      <c r="K3" s="1099"/>
      <c r="L3" s="1099"/>
      <c r="M3" s="1099"/>
      <c r="N3" s="1099"/>
      <c r="O3" s="1099"/>
      <c r="P3" s="1099"/>
      <c r="Q3" s="1099"/>
      <c r="R3" s="1099"/>
      <c r="S3" s="1099"/>
      <c r="T3" s="1099"/>
      <c r="U3" s="1099"/>
      <c r="V3" s="1099"/>
      <c r="W3" s="1099"/>
      <c r="X3" s="1099"/>
      <c r="Y3" s="1099"/>
      <c r="Z3" s="1099"/>
      <c r="AA3" s="1099"/>
      <c r="AB3" s="1099"/>
      <c r="AC3" s="1099"/>
      <c r="AD3" s="1099"/>
      <c r="AE3" s="1099"/>
      <c r="AF3" s="1099"/>
      <c r="AG3" s="1099"/>
      <c r="AH3" s="1099"/>
      <c r="AI3" s="1099"/>
      <c r="AJ3" s="1099"/>
      <c r="AK3" s="1099"/>
      <c r="AL3" s="1099"/>
      <c r="AM3" s="1099"/>
      <c r="AN3" s="1099"/>
      <c r="AO3" s="1099"/>
    </row>
    <row r="4" spans="1:41">
      <c r="A4" s="165"/>
      <c r="B4" s="165"/>
      <c r="C4" s="165"/>
      <c r="D4" s="165"/>
      <c r="E4" s="165"/>
      <c r="F4" s="165"/>
      <c r="G4" s="165"/>
      <c r="H4" s="165"/>
      <c r="I4" s="604"/>
      <c r="J4" s="604"/>
      <c r="K4" s="604"/>
      <c r="L4" s="604"/>
      <c r="M4" s="604"/>
      <c r="N4" s="165"/>
      <c r="O4" s="604"/>
      <c r="P4" s="604"/>
      <c r="Q4" s="604"/>
      <c r="R4" s="604"/>
      <c r="S4" s="604"/>
      <c r="T4" s="165"/>
      <c r="U4" s="165"/>
      <c r="V4" s="165"/>
      <c r="W4" s="165"/>
      <c r="X4" s="165"/>
      <c r="Y4" s="165"/>
      <c r="Z4" s="165"/>
      <c r="AA4" s="165"/>
      <c r="AB4" s="165"/>
      <c r="AC4" s="165"/>
      <c r="AD4" s="165"/>
      <c r="AE4" s="165"/>
      <c r="AF4" s="165"/>
      <c r="AG4" s="165"/>
      <c r="AH4" s="165"/>
      <c r="AI4" s="165"/>
      <c r="AJ4" s="165"/>
      <c r="AK4" s="165"/>
      <c r="AL4" s="165"/>
      <c r="AM4" s="165"/>
      <c r="AN4" s="165"/>
      <c r="AO4" s="165"/>
    </row>
    <row r="5" spans="1:41" ht="10.5" customHeight="1">
      <c r="A5" s="60"/>
      <c r="B5" s="60"/>
      <c r="C5" s="60"/>
    </row>
    <row r="6" spans="1:41" s="161" customFormat="1" ht="72.75" customHeight="1">
      <c r="A6" s="1035" t="s">
        <v>38</v>
      </c>
      <c r="B6" s="1035" t="s">
        <v>2</v>
      </c>
      <c r="C6" s="1027" t="s">
        <v>39</v>
      </c>
      <c r="D6" s="1027" t="s">
        <v>439</v>
      </c>
      <c r="E6" s="1027" t="s">
        <v>4</v>
      </c>
      <c r="F6" s="1027"/>
      <c r="G6" s="1028" t="s">
        <v>438</v>
      </c>
      <c r="H6" s="1029"/>
      <c r="I6" s="1029"/>
      <c r="J6" s="1029"/>
      <c r="K6" s="1029"/>
      <c r="L6" s="1029"/>
      <c r="M6" s="1029"/>
      <c r="N6" s="1029"/>
      <c r="O6" s="1029"/>
      <c r="P6" s="1029"/>
      <c r="Q6" s="1029"/>
      <c r="R6" s="1029"/>
      <c r="S6" s="1029"/>
      <c r="T6" s="1027" t="s">
        <v>40</v>
      </c>
      <c r="U6" s="1035" t="s">
        <v>134</v>
      </c>
      <c r="V6" s="1035"/>
      <c r="W6" s="1035"/>
      <c r="X6" s="1035"/>
      <c r="Y6" s="1035"/>
      <c r="Z6" s="1035"/>
      <c r="AA6" s="1035"/>
      <c r="AB6" s="1035"/>
      <c r="AC6" s="1035"/>
      <c r="AD6" s="1035"/>
      <c r="AE6" s="1035"/>
      <c r="AF6" s="1035"/>
      <c r="AG6" s="1035"/>
      <c r="AH6" s="1035"/>
      <c r="AI6" s="1035"/>
      <c r="AJ6" s="1035"/>
      <c r="AK6" s="1035"/>
      <c r="AL6" s="1035"/>
      <c r="AM6" s="1035"/>
      <c r="AN6" s="1035"/>
      <c r="AO6" s="1035"/>
    </row>
    <row r="7" spans="1:41" s="161" customFormat="1" ht="38.25" hidden="1" customHeight="1">
      <c r="A7" s="1035"/>
      <c r="B7" s="1035"/>
      <c r="C7" s="1027"/>
      <c r="D7" s="1027"/>
      <c r="E7" s="1027" t="s">
        <v>8</v>
      </c>
      <c r="F7" s="1027" t="s">
        <v>10</v>
      </c>
      <c r="G7" s="1030" t="s">
        <v>453</v>
      </c>
      <c r="H7" s="1036" t="s">
        <v>476</v>
      </c>
      <c r="I7" s="1037"/>
      <c r="J7" s="1037"/>
      <c r="K7" s="1037"/>
      <c r="L7" s="1037"/>
      <c r="M7" s="1038"/>
      <c r="N7" s="1039" t="s">
        <v>477</v>
      </c>
      <c r="O7" s="1040"/>
      <c r="P7" s="1040"/>
      <c r="Q7" s="1040"/>
      <c r="R7" s="1040"/>
      <c r="S7" s="1041"/>
      <c r="T7" s="1027"/>
      <c r="U7" s="1027" t="s">
        <v>42</v>
      </c>
      <c r="V7" s="1027"/>
      <c r="W7" s="1027"/>
      <c r="X7" s="1027" t="s">
        <v>43</v>
      </c>
      <c r="Y7" s="1027"/>
      <c r="Z7" s="1027"/>
      <c r="AA7" s="1027" t="s">
        <v>44</v>
      </c>
      <c r="AB7" s="1027"/>
      <c r="AC7" s="1027"/>
      <c r="AD7" s="1027" t="s">
        <v>45</v>
      </c>
      <c r="AE7" s="1027"/>
      <c r="AF7" s="1027"/>
      <c r="AG7" s="1027" t="s">
        <v>46</v>
      </c>
      <c r="AH7" s="1027"/>
      <c r="AI7" s="1027"/>
      <c r="AJ7" s="1027" t="s">
        <v>47</v>
      </c>
      <c r="AK7" s="1027"/>
      <c r="AL7" s="1027"/>
      <c r="AM7" s="1027" t="s">
        <v>48</v>
      </c>
      <c r="AN7" s="1027"/>
      <c r="AO7" s="1027"/>
    </row>
    <row r="8" spans="1:41" s="161" customFormat="1" ht="75" hidden="1">
      <c r="A8" s="1035"/>
      <c r="B8" s="1035"/>
      <c r="C8" s="1027"/>
      <c r="D8" s="1027"/>
      <c r="E8" s="1027"/>
      <c r="F8" s="1027"/>
      <c r="G8" s="1031"/>
      <c r="H8" s="63" t="s">
        <v>453</v>
      </c>
      <c r="I8" s="605" t="s">
        <v>473</v>
      </c>
      <c r="J8" s="606" t="s">
        <v>48</v>
      </c>
      <c r="K8" s="606" t="s">
        <v>42</v>
      </c>
      <c r="L8" s="606" t="s">
        <v>46</v>
      </c>
      <c r="M8" s="606" t="s">
        <v>45</v>
      </c>
      <c r="N8" s="63" t="s">
        <v>453</v>
      </c>
      <c r="O8" s="606" t="s">
        <v>43</v>
      </c>
      <c r="P8" s="606" t="s">
        <v>44</v>
      </c>
      <c r="Q8" s="606" t="s">
        <v>47</v>
      </c>
      <c r="R8" s="606" t="s">
        <v>474</v>
      </c>
      <c r="S8" s="606" t="s">
        <v>475</v>
      </c>
      <c r="T8" s="1027"/>
      <c r="U8" s="239" t="s">
        <v>49</v>
      </c>
      <c r="V8" s="239" t="s">
        <v>50</v>
      </c>
      <c r="W8" s="239" t="s">
        <v>5</v>
      </c>
      <c r="X8" s="239" t="s">
        <v>49</v>
      </c>
      <c r="Y8" s="239" t="s">
        <v>50</v>
      </c>
      <c r="Z8" s="239" t="s">
        <v>5</v>
      </c>
      <c r="AA8" s="239" t="s">
        <v>49</v>
      </c>
      <c r="AB8" s="239" t="s">
        <v>50</v>
      </c>
      <c r="AC8" s="239" t="s">
        <v>5</v>
      </c>
      <c r="AD8" s="239" t="s">
        <v>49</v>
      </c>
      <c r="AE8" s="239" t="s">
        <v>50</v>
      </c>
      <c r="AF8" s="239" t="s">
        <v>5</v>
      </c>
      <c r="AG8" s="239" t="s">
        <v>49</v>
      </c>
      <c r="AH8" s="239" t="s">
        <v>50</v>
      </c>
      <c r="AI8" s="239" t="s">
        <v>5</v>
      </c>
      <c r="AJ8" s="239" t="s">
        <v>49</v>
      </c>
      <c r="AK8" s="239" t="s">
        <v>50</v>
      </c>
      <c r="AL8" s="239" t="s">
        <v>5</v>
      </c>
      <c r="AM8" s="239" t="s">
        <v>49</v>
      </c>
      <c r="AN8" s="239" t="s">
        <v>50</v>
      </c>
      <c r="AO8" s="239" t="s">
        <v>5</v>
      </c>
    </row>
    <row r="9" spans="1:41" s="161" customFormat="1" ht="62.25" customHeight="1">
      <c r="A9" s="61" t="s">
        <v>11</v>
      </c>
      <c r="B9" s="62" t="s">
        <v>469</v>
      </c>
      <c r="C9" s="61" t="s">
        <v>16</v>
      </c>
      <c r="D9" s="240">
        <v>615.9</v>
      </c>
      <c r="E9" s="241">
        <v>633.33699999999999</v>
      </c>
      <c r="F9" s="241">
        <v>643.15</v>
      </c>
      <c r="G9" s="242">
        <v>657.3</v>
      </c>
      <c r="H9" s="242">
        <f>H10+H11+H12+H13</f>
        <v>268.24559999999997</v>
      </c>
      <c r="I9" s="607"/>
      <c r="J9" s="607"/>
      <c r="K9" s="607"/>
      <c r="L9" s="607"/>
      <c r="M9" s="607"/>
      <c r="N9" s="912">
        <f>N10+N11+N12+N13</f>
        <v>174</v>
      </c>
      <c r="O9" s="607"/>
      <c r="P9" s="607"/>
      <c r="Q9" s="607"/>
      <c r="R9" s="607"/>
      <c r="S9" s="607"/>
      <c r="T9" s="243"/>
      <c r="U9" s="244"/>
      <c r="V9" s="244"/>
      <c r="W9" s="244"/>
      <c r="X9" s="244"/>
      <c r="Y9" s="244"/>
      <c r="Z9" s="244"/>
      <c r="AA9" s="244"/>
      <c r="AB9" s="244"/>
      <c r="AC9" s="244"/>
      <c r="AD9" s="244"/>
      <c r="AE9" s="244"/>
      <c r="AF9" s="244"/>
      <c r="AG9" s="244"/>
      <c r="AH9" s="244"/>
      <c r="AI9" s="244"/>
      <c r="AJ9" s="244"/>
      <c r="AK9" s="244"/>
      <c r="AL9" s="244"/>
      <c r="AM9" s="244"/>
      <c r="AN9" s="244"/>
      <c r="AO9" s="244"/>
    </row>
    <row r="10" spans="1:41" s="161" customFormat="1" ht="39.75" hidden="1" customHeight="1">
      <c r="A10" s="61">
        <v>1</v>
      </c>
      <c r="B10" s="245" t="s">
        <v>135</v>
      </c>
      <c r="C10" s="61" t="s">
        <v>16</v>
      </c>
      <c r="D10" s="241">
        <v>615.9</v>
      </c>
      <c r="E10" s="241">
        <v>633.33699999999999</v>
      </c>
      <c r="F10" s="241">
        <v>643.15</v>
      </c>
      <c r="G10" s="242">
        <v>657.3</v>
      </c>
      <c r="H10" s="242"/>
      <c r="I10" s="607"/>
      <c r="J10" s="607"/>
      <c r="K10" s="607"/>
      <c r="L10" s="607"/>
      <c r="M10" s="607"/>
      <c r="N10" s="912"/>
      <c r="O10" s="607"/>
      <c r="P10" s="607"/>
      <c r="Q10" s="607"/>
      <c r="R10" s="607"/>
      <c r="S10" s="607"/>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row>
    <row r="11" spans="1:41" ht="39.75" hidden="1" customHeight="1">
      <c r="A11" s="246"/>
      <c r="B11" s="65" t="s">
        <v>136</v>
      </c>
      <c r="C11" s="64" t="s">
        <v>16</v>
      </c>
      <c r="D11" s="247">
        <v>74.099999999999994</v>
      </c>
      <c r="E11" s="247">
        <v>74.462400000000002</v>
      </c>
      <c r="F11" s="93">
        <v>75</v>
      </c>
      <c r="G11" s="180">
        <v>76.3</v>
      </c>
      <c r="H11" s="180"/>
      <c r="I11" s="608"/>
      <c r="J11" s="608"/>
      <c r="K11" s="608"/>
      <c r="L11" s="608"/>
      <c r="M11" s="608"/>
      <c r="N11" s="317"/>
      <c r="O11" s="608"/>
      <c r="P11" s="608"/>
      <c r="Q11" s="608"/>
      <c r="R11" s="608"/>
      <c r="S11" s="608"/>
      <c r="T11" s="80"/>
      <c r="U11" s="80"/>
      <c r="V11" s="80"/>
      <c r="W11" s="80"/>
      <c r="X11" s="80"/>
      <c r="Y11" s="80"/>
      <c r="Z11" s="80"/>
      <c r="AA11" s="80"/>
      <c r="AB11" s="80"/>
      <c r="AC11" s="80"/>
      <c r="AD11" s="80"/>
      <c r="AE11" s="80"/>
      <c r="AF11" s="80"/>
      <c r="AG11" s="80"/>
      <c r="AH11" s="80"/>
      <c r="AI11" s="80"/>
      <c r="AJ11" s="80"/>
      <c r="AK11" s="80"/>
      <c r="AL11" s="80"/>
      <c r="AM11" s="80"/>
      <c r="AN11" s="80"/>
      <c r="AO11" s="80"/>
    </row>
    <row r="12" spans="1:41" ht="39.75" hidden="1" customHeight="1">
      <c r="A12" s="246"/>
      <c r="B12" s="65" t="s">
        <v>137</v>
      </c>
      <c r="C12" s="64" t="s">
        <v>16</v>
      </c>
      <c r="D12" s="68">
        <v>542</v>
      </c>
      <c r="E12" s="68">
        <v>558.87459999999999</v>
      </c>
      <c r="F12" s="93">
        <v>568.24</v>
      </c>
      <c r="G12" s="180">
        <v>581</v>
      </c>
      <c r="H12" s="180"/>
      <c r="I12" s="608"/>
      <c r="J12" s="608"/>
      <c r="K12" s="608"/>
      <c r="L12" s="608"/>
      <c r="M12" s="608"/>
      <c r="N12" s="317"/>
      <c r="O12" s="608"/>
      <c r="P12" s="608"/>
      <c r="Q12" s="608"/>
      <c r="R12" s="608"/>
      <c r="S12" s="608"/>
      <c r="T12" s="80"/>
      <c r="U12" s="80"/>
      <c r="V12" s="80"/>
      <c r="W12" s="80"/>
      <c r="X12" s="80"/>
      <c r="Y12" s="80"/>
      <c r="Z12" s="80"/>
      <c r="AA12" s="80"/>
      <c r="AB12" s="80"/>
      <c r="AC12" s="80"/>
      <c r="AD12" s="80"/>
      <c r="AE12" s="80"/>
      <c r="AF12" s="80"/>
      <c r="AG12" s="80"/>
      <c r="AH12" s="80"/>
      <c r="AI12" s="80"/>
      <c r="AJ12" s="80"/>
      <c r="AK12" s="80"/>
      <c r="AL12" s="80"/>
      <c r="AM12" s="80"/>
      <c r="AN12" s="80"/>
      <c r="AO12" s="80"/>
    </row>
    <row r="13" spans="1:41" s="161" customFormat="1" ht="39.75" hidden="1" customHeight="1">
      <c r="A13" s="61">
        <v>2</v>
      </c>
      <c r="B13" s="245" t="s">
        <v>138</v>
      </c>
      <c r="C13" s="61" t="s">
        <v>16</v>
      </c>
      <c r="D13" s="248">
        <v>615.9</v>
      </c>
      <c r="E13" s="248">
        <v>633.33699999999999</v>
      </c>
      <c r="F13" s="241">
        <v>643.15</v>
      </c>
      <c r="G13" s="242">
        <f>+G14+G15+G16+G17</f>
        <v>657.3</v>
      </c>
      <c r="H13" s="242">
        <f>H14+H15+H16+H17</f>
        <v>268.24559999999997</v>
      </c>
      <c r="I13" s="607"/>
      <c r="J13" s="607"/>
      <c r="K13" s="607"/>
      <c r="L13" s="607"/>
      <c r="M13" s="607"/>
      <c r="N13" s="912">
        <f>N14+N15+N16+N17</f>
        <v>174</v>
      </c>
      <c r="O13" s="607"/>
      <c r="P13" s="607"/>
      <c r="Q13" s="607"/>
      <c r="R13" s="607"/>
      <c r="S13" s="607"/>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row>
    <row r="14" spans="1:41" ht="39.75" customHeight="1">
      <c r="A14" s="64">
        <v>1</v>
      </c>
      <c r="B14" s="65" t="s">
        <v>649</v>
      </c>
      <c r="C14" s="64" t="s">
        <v>16</v>
      </c>
      <c r="D14" s="249">
        <v>10.93</v>
      </c>
      <c r="E14" s="249">
        <v>10.925000000000001</v>
      </c>
      <c r="F14" s="89">
        <v>11</v>
      </c>
      <c r="G14" s="250">
        <v>11.04</v>
      </c>
      <c r="H14" s="250">
        <v>8.64</v>
      </c>
      <c r="I14" s="609"/>
      <c r="J14" s="609"/>
      <c r="K14" s="609"/>
      <c r="L14" s="609"/>
      <c r="M14" s="609"/>
      <c r="N14" s="782"/>
      <c r="O14" s="609"/>
      <c r="P14" s="609"/>
      <c r="Q14" s="609"/>
      <c r="R14" s="609"/>
      <c r="S14" s="609"/>
      <c r="T14" s="90"/>
      <c r="U14" s="80"/>
      <c r="V14" s="80"/>
      <c r="W14" s="80"/>
      <c r="X14" s="80"/>
      <c r="Y14" s="80"/>
      <c r="Z14" s="80"/>
      <c r="AA14" s="80"/>
      <c r="AB14" s="80"/>
      <c r="AC14" s="80"/>
      <c r="AD14" s="80"/>
      <c r="AE14" s="80"/>
      <c r="AF14" s="80"/>
      <c r="AG14" s="80"/>
      <c r="AH14" s="80"/>
      <c r="AI14" s="80"/>
      <c r="AJ14" s="80"/>
      <c r="AK14" s="80"/>
      <c r="AL14" s="80"/>
      <c r="AM14" s="80"/>
      <c r="AN14" s="80"/>
      <c r="AO14" s="80"/>
    </row>
    <row r="15" spans="1:41" ht="39.75" customHeight="1">
      <c r="A15" s="64">
        <v>2</v>
      </c>
      <c r="B15" s="65" t="s">
        <v>650</v>
      </c>
      <c r="C15" s="64" t="s">
        <v>16</v>
      </c>
      <c r="D15" s="93">
        <v>387.7</v>
      </c>
      <c r="E15" s="89">
        <v>399.66</v>
      </c>
      <c r="F15" s="93">
        <v>396.35</v>
      </c>
      <c r="G15" s="41">
        <v>404.76</v>
      </c>
      <c r="H15" s="41">
        <v>156.30410000000001</v>
      </c>
      <c r="I15" s="610"/>
      <c r="J15" s="610"/>
      <c r="K15" s="610"/>
      <c r="L15" s="610"/>
      <c r="M15" s="610"/>
      <c r="N15" s="913">
        <v>155.5</v>
      </c>
      <c r="O15" s="610"/>
      <c r="P15" s="610"/>
      <c r="Q15" s="610"/>
      <c r="R15" s="610"/>
      <c r="S15" s="610"/>
      <c r="T15" s="90"/>
      <c r="U15" s="80"/>
      <c r="V15" s="80"/>
      <c r="W15" s="80"/>
      <c r="X15" s="80"/>
      <c r="Y15" s="80"/>
      <c r="Z15" s="80"/>
      <c r="AA15" s="80"/>
      <c r="AB15" s="80"/>
      <c r="AC15" s="80"/>
      <c r="AD15" s="80"/>
      <c r="AE15" s="80"/>
      <c r="AF15" s="80"/>
      <c r="AG15" s="80"/>
      <c r="AH15" s="80"/>
      <c r="AI15" s="80"/>
      <c r="AJ15" s="80"/>
      <c r="AK15" s="80"/>
      <c r="AL15" s="80"/>
      <c r="AM15" s="80"/>
      <c r="AN15" s="80"/>
      <c r="AO15" s="80"/>
    </row>
    <row r="16" spans="1:41" ht="69" customHeight="1">
      <c r="A16" s="64">
        <v>3</v>
      </c>
      <c r="B16" s="69" t="s">
        <v>651</v>
      </c>
      <c r="C16" s="64" t="s">
        <v>16</v>
      </c>
      <c r="D16" s="89">
        <v>22.28</v>
      </c>
      <c r="E16" s="249">
        <v>22.751999999999999</v>
      </c>
      <c r="F16" s="93">
        <v>25.8</v>
      </c>
      <c r="G16" s="250">
        <v>26.5</v>
      </c>
      <c r="H16" s="250">
        <v>2.8014999999999999</v>
      </c>
      <c r="I16" s="609"/>
      <c r="J16" s="609"/>
      <c r="K16" s="609"/>
      <c r="L16" s="609"/>
      <c r="M16" s="609"/>
      <c r="N16" s="914"/>
      <c r="O16" s="609"/>
      <c r="P16" s="609"/>
      <c r="Q16" s="609"/>
      <c r="R16" s="609"/>
      <c r="S16" s="609"/>
      <c r="T16" s="90"/>
      <c r="U16" s="80"/>
      <c r="V16" s="80"/>
      <c r="W16" s="80"/>
      <c r="X16" s="80"/>
      <c r="Y16" s="80"/>
      <c r="Z16" s="80"/>
      <c r="AA16" s="80"/>
      <c r="AB16" s="80"/>
      <c r="AC16" s="80"/>
      <c r="AD16" s="80"/>
      <c r="AE16" s="80"/>
      <c r="AF16" s="80"/>
      <c r="AG16" s="80"/>
      <c r="AH16" s="80"/>
      <c r="AI16" s="80"/>
      <c r="AJ16" s="80"/>
      <c r="AK16" s="80"/>
      <c r="AL16" s="80"/>
      <c r="AM16" s="80"/>
      <c r="AN16" s="80"/>
      <c r="AO16" s="80"/>
    </row>
    <row r="17" spans="1:64" ht="59.25" customHeight="1">
      <c r="A17" s="64">
        <v>4</v>
      </c>
      <c r="B17" s="69" t="s">
        <v>652</v>
      </c>
      <c r="C17" s="64" t="s">
        <v>16</v>
      </c>
      <c r="D17" s="66">
        <v>195</v>
      </c>
      <c r="E17" s="66">
        <v>200</v>
      </c>
      <c r="F17" s="93">
        <v>210</v>
      </c>
      <c r="G17" s="39">
        <v>215</v>
      </c>
      <c r="H17" s="39">
        <v>100.5</v>
      </c>
      <c r="I17" s="611"/>
      <c r="J17" s="611"/>
      <c r="K17" s="611"/>
      <c r="L17" s="611"/>
      <c r="M17" s="611"/>
      <c r="N17" s="782">
        <v>18.5</v>
      </c>
      <c r="O17" s="250"/>
      <c r="P17" s="611"/>
      <c r="Q17" s="611"/>
      <c r="R17" s="611"/>
      <c r="S17" s="611"/>
      <c r="T17" s="90"/>
      <c r="U17" s="80"/>
      <c r="V17" s="80"/>
      <c r="W17" s="80"/>
      <c r="X17" s="80"/>
      <c r="Y17" s="80"/>
      <c r="Z17" s="80"/>
      <c r="AA17" s="80"/>
      <c r="AB17" s="80"/>
      <c r="AC17" s="80"/>
      <c r="AD17" s="80"/>
      <c r="AE17" s="80"/>
      <c r="AF17" s="80"/>
      <c r="AG17" s="80"/>
      <c r="AH17" s="80"/>
      <c r="AI17" s="80"/>
      <c r="AJ17" s="80"/>
      <c r="AK17" s="80"/>
      <c r="AL17" s="80"/>
      <c r="AM17" s="80"/>
      <c r="AN17" s="80"/>
      <c r="AO17" s="80"/>
    </row>
    <row r="18" spans="1:64" s="161" customFormat="1" ht="49.5" customHeight="1">
      <c r="A18" s="61" t="s">
        <v>19</v>
      </c>
      <c r="B18" s="62" t="s">
        <v>672</v>
      </c>
      <c r="C18" s="61"/>
      <c r="D18" s="244"/>
      <c r="E18" s="61"/>
      <c r="F18" s="61"/>
      <c r="G18" s="251"/>
      <c r="H18" s="251"/>
      <c r="I18" s="612"/>
      <c r="J18" s="612"/>
      <c r="K18" s="612"/>
      <c r="L18" s="612"/>
      <c r="M18" s="612"/>
      <c r="N18" s="307"/>
      <c r="O18" s="612"/>
      <c r="P18" s="612"/>
      <c r="Q18" s="612"/>
      <c r="R18" s="612"/>
      <c r="S18" s="612"/>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row>
    <row r="19" spans="1:64" s="111" customFormat="1" ht="36.75" customHeight="1">
      <c r="A19" s="64">
        <v>1</v>
      </c>
      <c r="B19" s="65" t="s">
        <v>140</v>
      </c>
      <c r="C19" s="64" t="s">
        <v>141</v>
      </c>
      <c r="D19" s="68">
        <v>7562</v>
      </c>
      <c r="E19" s="68">
        <v>7630</v>
      </c>
      <c r="F19" s="68">
        <v>7490</v>
      </c>
      <c r="G19" s="178">
        <v>7551</v>
      </c>
      <c r="H19" s="178">
        <f>I19+J19+L19+M19</f>
        <v>2973</v>
      </c>
      <c r="I19" s="178">
        <v>22</v>
      </c>
      <c r="J19" s="178">
        <f t="shared" ref="J19:J29" si="0">+AO19</f>
        <v>41</v>
      </c>
      <c r="K19" s="178"/>
      <c r="L19" s="178">
        <f>+AI19</f>
        <v>710</v>
      </c>
      <c r="M19" s="178">
        <f>+AF19</f>
        <v>2200</v>
      </c>
      <c r="N19" s="440">
        <f>O19+P19+Q19+R19+S19</f>
        <v>4700</v>
      </c>
      <c r="O19" s="740">
        <f>+Z19</f>
        <v>3200</v>
      </c>
      <c r="P19" s="740">
        <f>+AC19</f>
        <v>250</v>
      </c>
      <c r="Q19" s="740">
        <f>+AL19</f>
        <v>1250</v>
      </c>
      <c r="R19" s="740"/>
      <c r="S19" s="740"/>
      <c r="T19" s="252"/>
      <c r="U19" s="68"/>
      <c r="V19" s="68"/>
      <c r="W19" s="68"/>
      <c r="X19" s="68">
        <v>3100</v>
      </c>
      <c r="Y19" s="68">
        <v>3200</v>
      </c>
      <c r="Z19" s="68">
        <v>3200</v>
      </c>
      <c r="AA19" s="68">
        <v>240</v>
      </c>
      <c r="AB19" s="68">
        <v>250</v>
      </c>
      <c r="AC19" s="68">
        <v>250</v>
      </c>
      <c r="AD19" s="68">
        <v>2100</v>
      </c>
      <c r="AE19" s="68">
        <v>2200</v>
      </c>
      <c r="AF19" s="68">
        <v>2200</v>
      </c>
      <c r="AG19" s="68">
        <v>700</v>
      </c>
      <c r="AH19" s="68">
        <v>710</v>
      </c>
      <c r="AI19" s="68">
        <v>710</v>
      </c>
      <c r="AJ19" s="68">
        <v>1200</v>
      </c>
      <c r="AK19" s="68">
        <v>1250</v>
      </c>
      <c r="AL19" s="68">
        <v>1250</v>
      </c>
      <c r="AM19" s="68">
        <v>40</v>
      </c>
      <c r="AN19" s="68">
        <v>41</v>
      </c>
      <c r="AO19" s="68">
        <v>41</v>
      </c>
      <c r="AP19" s="76"/>
      <c r="AQ19" s="76"/>
      <c r="AR19" s="76"/>
      <c r="AS19" s="76"/>
      <c r="AT19" s="76"/>
      <c r="AU19" s="76"/>
      <c r="AV19" s="76"/>
      <c r="AW19" s="76"/>
      <c r="AX19" s="76"/>
      <c r="AY19" s="76"/>
      <c r="AZ19" s="76"/>
      <c r="BA19" s="76"/>
      <c r="BB19" s="76"/>
      <c r="BC19" s="76"/>
      <c r="BD19" s="76"/>
      <c r="BE19" s="76"/>
      <c r="BF19" s="76"/>
      <c r="BG19" s="76"/>
      <c r="BH19" s="76"/>
      <c r="BI19" s="76"/>
      <c r="BJ19" s="76"/>
      <c r="BK19" s="76"/>
      <c r="BL19" s="76"/>
    </row>
    <row r="20" spans="1:64" s="111" customFormat="1" ht="34.5" hidden="1" customHeight="1">
      <c r="A20" s="64" t="s">
        <v>139</v>
      </c>
      <c r="B20" s="65" t="s">
        <v>142</v>
      </c>
      <c r="C20" s="64" t="s">
        <v>143</v>
      </c>
      <c r="D20" s="68">
        <v>47.5</v>
      </c>
      <c r="E20" s="247">
        <v>47.5</v>
      </c>
      <c r="F20" s="247">
        <v>47.8</v>
      </c>
      <c r="G20" s="180">
        <v>48</v>
      </c>
      <c r="H20" s="178">
        <f t="shared" ref="H20:H32" si="1">I20+J20+L20+M20</f>
        <v>48</v>
      </c>
      <c r="I20" s="180"/>
      <c r="J20" s="178">
        <f t="shared" si="0"/>
        <v>48</v>
      </c>
      <c r="K20" s="180"/>
      <c r="L20" s="178"/>
      <c r="M20" s="178"/>
      <c r="N20" s="440"/>
      <c r="O20" s="740"/>
      <c r="P20" s="740"/>
      <c r="Q20" s="740"/>
      <c r="R20" s="608"/>
      <c r="S20" s="608"/>
      <c r="T20" s="253"/>
      <c r="U20" s="68"/>
      <c r="V20" s="68"/>
      <c r="W20" s="68"/>
      <c r="X20" s="68"/>
      <c r="Y20" s="68"/>
      <c r="Z20" s="68"/>
      <c r="AA20" s="68"/>
      <c r="AB20" s="68"/>
      <c r="AC20" s="68"/>
      <c r="AD20" s="68"/>
      <c r="AE20" s="68"/>
      <c r="AF20" s="68"/>
      <c r="AG20" s="68"/>
      <c r="AH20" s="68"/>
      <c r="AI20" s="68"/>
      <c r="AJ20" s="68"/>
      <c r="AK20" s="68"/>
      <c r="AL20" s="68"/>
      <c r="AM20" s="68">
        <v>47.5</v>
      </c>
      <c r="AN20" s="68">
        <v>47.8</v>
      </c>
      <c r="AO20" s="68">
        <v>48</v>
      </c>
      <c r="AP20" s="76"/>
      <c r="AQ20" s="76"/>
      <c r="AR20" s="76"/>
      <c r="AS20" s="76"/>
      <c r="AT20" s="76"/>
      <c r="AU20" s="76"/>
      <c r="AV20" s="76"/>
      <c r="AW20" s="76"/>
      <c r="AX20" s="76"/>
      <c r="AY20" s="76"/>
      <c r="AZ20" s="76"/>
      <c r="BA20" s="76"/>
      <c r="BB20" s="76"/>
      <c r="BC20" s="76"/>
      <c r="BD20" s="76"/>
      <c r="BE20" s="76"/>
      <c r="BF20" s="76"/>
      <c r="BG20" s="76"/>
      <c r="BH20" s="76"/>
      <c r="BI20" s="76"/>
      <c r="BJ20" s="76"/>
      <c r="BK20" s="76"/>
      <c r="BL20" s="76"/>
    </row>
    <row r="21" spans="1:64" s="111" customFormat="1" ht="31.5" hidden="1" customHeight="1">
      <c r="A21" s="64" t="s">
        <v>139</v>
      </c>
      <c r="B21" s="65" t="s">
        <v>144</v>
      </c>
      <c r="C21" s="64" t="s">
        <v>145</v>
      </c>
      <c r="D21" s="68"/>
      <c r="E21" s="68">
        <v>1080</v>
      </c>
      <c r="F21" s="68">
        <v>1100</v>
      </c>
      <c r="G21" s="178">
        <v>1106</v>
      </c>
      <c r="H21" s="178">
        <f t="shared" si="1"/>
        <v>356</v>
      </c>
      <c r="I21" s="178"/>
      <c r="J21" s="178">
        <f t="shared" si="0"/>
        <v>70</v>
      </c>
      <c r="K21" s="178"/>
      <c r="L21" s="178">
        <f t="shared" ref="L21:L29" si="2">+AI21</f>
        <v>186</v>
      </c>
      <c r="M21" s="178">
        <f t="shared" ref="M21:M29" si="3">+AF21</f>
        <v>100</v>
      </c>
      <c r="N21" s="440">
        <f t="shared" ref="N21:N34" si="4">O21+P21+Q21+R21+S21</f>
        <v>500</v>
      </c>
      <c r="O21" s="740">
        <f t="shared" ref="O21:O29" si="5">+Z21</f>
        <v>240</v>
      </c>
      <c r="P21" s="740">
        <f t="shared" ref="P21:P28" si="6">+AC21</f>
        <v>115</v>
      </c>
      <c r="Q21" s="740">
        <f t="shared" ref="Q21:Q28" si="7">+AL21</f>
        <v>145</v>
      </c>
      <c r="R21" s="740"/>
      <c r="S21" s="740"/>
      <c r="T21" s="254"/>
      <c r="U21" s="68">
        <v>240</v>
      </c>
      <c r="V21" s="68">
        <v>250</v>
      </c>
      <c r="W21" s="68">
        <v>250</v>
      </c>
      <c r="X21" s="68">
        <v>235</v>
      </c>
      <c r="Y21" s="68">
        <v>240</v>
      </c>
      <c r="Z21" s="68">
        <v>240</v>
      </c>
      <c r="AA21" s="68">
        <v>112</v>
      </c>
      <c r="AB21" s="68">
        <v>115</v>
      </c>
      <c r="AC21" s="68">
        <v>115</v>
      </c>
      <c r="AD21" s="68">
        <v>100</v>
      </c>
      <c r="AE21" s="68">
        <v>100</v>
      </c>
      <c r="AF21" s="68">
        <v>100</v>
      </c>
      <c r="AG21" s="68">
        <v>185</v>
      </c>
      <c r="AH21" s="68">
        <v>185</v>
      </c>
      <c r="AI21" s="68">
        <v>186</v>
      </c>
      <c r="AJ21" s="68">
        <v>140</v>
      </c>
      <c r="AK21" s="68">
        <v>142</v>
      </c>
      <c r="AL21" s="68">
        <v>145</v>
      </c>
      <c r="AM21" s="68">
        <v>68</v>
      </c>
      <c r="AN21" s="68">
        <v>68</v>
      </c>
      <c r="AO21" s="68">
        <v>70</v>
      </c>
      <c r="AP21" s="76"/>
      <c r="AQ21" s="76"/>
      <c r="AR21" s="76"/>
      <c r="AS21" s="76"/>
      <c r="AT21" s="76"/>
      <c r="AU21" s="76"/>
      <c r="AV21" s="76"/>
      <c r="AW21" s="76"/>
      <c r="AX21" s="76"/>
      <c r="AY21" s="76"/>
      <c r="AZ21" s="76"/>
      <c r="BA21" s="76"/>
      <c r="BB21" s="76"/>
      <c r="BC21" s="76"/>
      <c r="BD21" s="76"/>
      <c r="BE21" s="76"/>
      <c r="BF21" s="76"/>
      <c r="BG21" s="76"/>
      <c r="BH21" s="76"/>
      <c r="BI21" s="76"/>
      <c r="BJ21" s="76"/>
      <c r="BK21" s="76"/>
      <c r="BL21" s="76"/>
    </row>
    <row r="22" spans="1:64" s="111" customFormat="1" ht="31.5" hidden="1" customHeight="1">
      <c r="A22" s="64" t="s">
        <v>139</v>
      </c>
      <c r="B22" s="65" t="s">
        <v>146</v>
      </c>
      <c r="C22" s="64" t="s">
        <v>147</v>
      </c>
      <c r="D22" s="68"/>
      <c r="E22" s="247">
        <v>32.9</v>
      </c>
      <c r="F22" s="68">
        <v>32.75</v>
      </c>
      <c r="G22" s="178">
        <v>33.5</v>
      </c>
      <c r="H22" s="178">
        <f t="shared" si="1"/>
        <v>9.4</v>
      </c>
      <c r="I22" s="178"/>
      <c r="J22" s="178">
        <f t="shared" si="0"/>
        <v>2.2000000000000002</v>
      </c>
      <c r="K22" s="178"/>
      <c r="L22" s="178">
        <f t="shared" si="2"/>
        <v>3.2</v>
      </c>
      <c r="M22" s="178">
        <f t="shared" si="3"/>
        <v>4</v>
      </c>
      <c r="N22" s="440">
        <f t="shared" si="4"/>
        <v>14.599999999999998</v>
      </c>
      <c r="O22" s="740">
        <f t="shared" si="5"/>
        <v>9.1999999999999993</v>
      </c>
      <c r="P22" s="740">
        <f t="shared" si="6"/>
        <v>2.2000000000000002</v>
      </c>
      <c r="Q22" s="740">
        <f t="shared" si="7"/>
        <v>3.2</v>
      </c>
      <c r="R22" s="740"/>
      <c r="S22" s="740"/>
      <c r="T22" s="254"/>
      <c r="U22" s="68">
        <v>9.1999999999999993</v>
      </c>
      <c r="V22" s="68">
        <v>9.3000000000000007</v>
      </c>
      <c r="W22" s="68">
        <v>9.5</v>
      </c>
      <c r="X22" s="68">
        <v>9.1</v>
      </c>
      <c r="Y22" s="68">
        <v>9.1999999999999993</v>
      </c>
      <c r="Z22" s="68">
        <v>9.1999999999999993</v>
      </c>
      <c r="AA22" s="68">
        <v>2.1</v>
      </c>
      <c r="AB22" s="68">
        <v>2.15</v>
      </c>
      <c r="AC22" s="68">
        <v>2.2000000000000002</v>
      </c>
      <c r="AD22" s="68">
        <v>4</v>
      </c>
      <c r="AE22" s="68">
        <v>4.2</v>
      </c>
      <c r="AF22" s="68">
        <v>4</v>
      </c>
      <c r="AG22" s="68">
        <v>3</v>
      </c>
      <c r="AH22" s="68">
        <v>3.1</v>
      </c>
      <c r="AI22" s="68">
        <v>3.2</v>
      </c>
      <c r="AJ22" s="68">
        <v>3</v>
      </c>
      <c r="AK22" s="68">
        <v>3</v>
      </c>
      <c r="AL22" s="68">
        <v>3.2</v>
      </c>
      <c r="AM22" s="68">
        <v>2.1</v>
      </c>
      <c r="AN22" s="68">
        <v>2.1</v>
      </c>
      <c r="AO22" s="68">
        <v>2.2000000000000002</v>
      </c>
      <c r="AP22" s="76"/>
      <c r="AQ22" s="76"/>
      <c r="AR22" s="76"/>
      <c r="AS22" s="76"/>
      <c r="AT22" s="76"/>
      <c r="AU22" s="76"/>
      <c r="AV22" s="76"/>
      <c r="AW22" s="76"/>
      <c r="AX22" s="76"/>
      <c r="AY22" s="76"/>
      <c r="AZ22" s="76"/>
      <c r="BA22" s="76"/>
      <c r="BB22" s="76"/>
      <c r="BC22" s="76"/>
      <c r="BD22" s="76"/>
      <c r="BE22" s="76"/>
      <c r="BF22" s="76"/>
      <c r="BG22" s="76"/>
      <c r="BH22" s="76"/>
      <c r="BI22" s="76"/>
      <c r="BJ22" s="76"/>
      <c r="BK22" s="76"/>
      <c r="BL22" s="76"/>
    </row>
    <row r="23" spans="1:64" s="111" customFormat="1" ht="36.75" hidden="1" customHeight="1">
      <c r="A23" s="64" t="s">
        <v>139</v>
      </c>
      <c r="B23" s="65" t="s">
        <v>148</v>
      </c>
      <c r="C23" s="64" t="s">
        <v>149</v>
      </c>
      <c r="D23" s="68"/>
      <c r="E23" s="68"/>
      <c r="F23" s="68">
        <v>0</v>
      </c>
      <c r="G23" s="178">
        <v>790</v>
      </c>
      <c r="H23" s="178">
        <f t="shared" si="1"/>
        <v>150</v>
      </c>
      <c r="I23" s="178"/>
      <c r="J23" s="178">
        <f t="shared" si="0"/>
        <v>0</v>
      </c>
      <c r="K23" s="178"/>
      <c r="L23" s="178">
        <f t="shared" si="2"/>
        <v>150</v>
      </c>
      <c r="M23" s="178">
        <f t="shared" si="3"/>
        <v>0</v>
      </c>
      <c r="N23" s="440">
        <f t="shared" si="4"/>
        <v>120</v>
      </c>
      <c r="O23" s="740">
        <f t="shared" si="5"/>
        <v>120</v>
      </c>
      <c r="P23" s="740">
        <f t="shared" si="6"/>
        <v>0</v>
      </c>
      <c r="Q23" s="740">
        <f t="shared" si="7"/>
        <v>0</v>
      </c>
      <c r="R23" s="740"/>
      <c r="S23" s="740"/>
      <c r="T23" s="254"/>
      <c r="U23" s="68">
        <v>93</v>
      </c>
      <c r="V23" s="68"/>
      <c r="W23" s="68">
        <v>520</v>
      </c>
      <c r="X23" s="68">
        <v>48</v>
      </c>
      <c r="Y23" s="68"/>
      <c r="Z23" s="68">
        <v>120</v>
      </c>
      <c r="AA23" s="68"/>
      <c r="AB23" s="68"/>
      <c r="AC23" s="68"/>
      <c r="AD23" s="68"/>
      <c r="AE23" s="68"/>
      <c r="AF23" s="68"/>
      <c r="AG23" s="68">
        <v>79</v>
      </c>
      <c r="AH23" s="68"/>
      <c r="AI23" s="68">
        <v>150</v>
      </c>
      <c r="AJ23" s="68"/>
      <c r="AK23" s="68"/>
      <c r="AL23" s="68"/>
      <c r="AM23" s="68"/>
      <c r="AN23" s="68"/>
      <c r="AO23" s="68"/>
      <c r="AP23" s="76"/>
      <c r="AQ23" s="76"/>
      <c r="AR23" s="76"/>
      <c r="AS23" s="76"/>
      <c r="AT23" s="76"/>
      <c r="AU23" s="76"/>
      <c r="AV23" s="76"/>
      <c r="AW23" s="76"/>
      <c r="AX23" s="76"/>
      <c r="AY23" s="76"/>
      <c r="AZ23" s="76"/>
      <c r="BA23" s="76"/>
      <c r="BB23" s="76"/>
      <c r="BC23" s="76"/>
      <c r="BD23" s="76"/>
      <c r="BE23" s="76"/>
      <c r="BF23" s="76"/>
      <c r="BG23" s="76"/>
      <c r="BH23" s="76"/>
      <c r="BI23" s="76"/>
      <c r="BJ23" s="76"/>
      <c r="BK23" s="76"/>
      <c r="BL23" s="76"/>
    </row>
    <row r="24" spans="1:64" s="111" customFormat="1" ht="32.25" hidden="1" customHeight="1">
      <c r="A24" s="64" t="s">
        <v>139</v>
      </c>
      <c r="B24" s="65" t="s">
        <v>150</v>
      </c>
      <c r="C24" s="64" t="s">
        <v>151</v>
      </c>
      <c r="D24" s="68"/>
      <c r="E24" s="68">
        <v>14150</v>
      </c>
      <c r="F24" s="68">
        <v>14160</v>
      </c>
      <c r="G24" s="178">
        <v>14270</v>
      </c>
      <c r="H24" s="178">
        <f t="shared" si="1"/>
        <v>3020</v>
      </c>
      <c r="I24" s="178"/>
      <c r="J24" s="178">
        <f t="shared" si="0"/>
        <v>0</v>
      </c>
      <c r="K24" s="178"/>
      <c r="L24" s="178">
        <f t="shared" si="2"/>
        <v>1920</v>
      </c>
      <c r="M24" s="178">
        <f t="shared" si="3"/>
        <v>1100</v>
      </c>
      <c r="N24" s="440">
        <f t="shared" si="4"/>
        <v>7500</v>
      </c>
      <c r="O24" s="740">
        <f t="shared" si="5"/>
        <v>3450</v>
      </c>
      <c r="P24" s="740">
        <f t="shared" si="6"/>
        <v>3000</v>
      </c>
      <c r="Q24" s="740">
        <f t="shared" si="7"/>
        <v>1050</v>
      </c>
      <c r="R24" s="740"/>
      <c r="S24" s="740"/>
      <c r="T24" s="254"/>
      <c r="U24" s="68">
        <v>3850</v>
      </c>
      <c r="V24" s="68">
        <v>3860</v>
      </c>
      <c r="W24" s="68">
        <v>3900</v>
      </c>
      <c r="X24" s="68">
        <v>3400</v>
      </c>
      <c r="Y24" s="68">
        <v>3400</v>
      </c>
      <c r="Z24" s="68">
        <v>3450</v>
      </c>
      <c r="AA24" s="68">
        <v>3000</v>
      </c>
      <c r="AB24" s="68">
        <v>3100</v>
      </c>
      <c r="AC24" s="68">
        <v>3000</v>
      </c>
      <c r="AD24" s="68">
        <v>1000</v>
      </c>
      <c r="AE24" s="68">
        <v>1000</v>
      </c>
      <c r="AF24" s="68">
        <v>1100</v>
      </c>
      <c r="AG24" s="68">
        <v>1900</v>
      </c>
      <c r="AH24" s="68">
        <v>1900</v>
      </c>
      <c r="AI24" s="68">
        <v>1920</v>
      </c>
      <c r="AJ24" s="68">
        <v>1000</v>
      </c>
      <c r="AK24" s="68">
        <v>1050</v>
      </c>
      <c r="AL24" s="68">
        <v>1050</v>
      </c>
      <c r="AM24" s="68"/>
      <c r="AN24" s="68"/>
      <c r="AO24" s="68"/>
      <c r="AP24" s="76"/>
      <c r="AQ24" s="76"/>
      <c r="AR24" s="76"/>
      <c r="AS24" s="76"/>
      <c r="AT24" s="76"/>
      <c r="AU24" s="76"/>
      <c r="AV24" s="76"/>
      <c r="AW24" s="76"/>
      <c r="AX24" s="76"/>
      <c r="AY24" s="76"/>
      <c r="AZ24" s="76"/>
      <c r="BA24" s="76"/>
      <c r="BB24" s="76"/>
      <c r="BC24" s="76"/>
      <c r="BD24" s="76"/>
      <c r="BE24" s="76"/>
      <c r="BF24" s="76"/>
      <c r="BG24" s="76"/>
      <c r="BH24" s="76"/>
      <c r="BI24" s="76"/>
      <c r="BJ24" s="76"/>
      <c r="BK24" s="76"/>
      <c r="BL24" s="76"/>
    </row>
    <row r="25" spans="1:64" s="111" customFormat="1" ht="32.25" hidden="1" customHeight="1">
      <c r="A25" s="64" t="s">
        <v>139</v>
      </c>
      <c r="B25" s="65" t="s">
        <v>152</v>
      </c>
      <c r="C25" s="64" t="s">
        <v>151</v>
      </c>
      <c r="D25" s="68"/>
      <c r="E25" s="68">
        <v>13910</v>
      </c>
      <c r="F25" s="68">
        <v>13910</v>
      </c>
      <c r="G25" s="178">
        <v>13910</v>
      </c>
      <c r="H25" s="178">
        <f t="shared" si="1"/>
        <v>3060</v>
      </c>
      <c r="I25" s="178"/>
      <c r="J25" s="178">
        <f t="shared" si="0"/>
        <v>0</v>
      </c>
      <c r="K25" s="178"/>
      <c r="L25" s="178">
        <f t="shared" si="2"/>
        <v>2100</v>
      </c>
      <c r="M25" s="178">
        <f t="shared" si="3"/>
        <v>960</v>
      </c>
      <c r="N25" s="440">
        <f t="shared" si="4"/>
        <v>7000</v>
      </c>
      <c r="O25" s="740">
        <f t="shared" si="5"/>
        <v>3300</v>
      </c>
      <c r="P25" s="740">
        <f t="shared" si="6"/>
        <v>2700</v>
      </c>
      <c r="Q25" s="740">
        <f t="shared" si="7"/>
        <v>1000</v>
      </c>
      <c r="R25" s="740"/>
      <c r="S25" s="740"/>
      <c r="T25" s="254"/>
      <c r="U25" s="68">
        <v>3850</v>
      </c>
      <c r="V25" s="68">
        <v>3850</v>
      </c>
      <c r="W25" s="68">
        <v>3850</v>
      </c>
      <c r="X25" s="68">
        <v>3300</v>
      </c>
      <c r="Y25" s="68">
        <v>3300</v>
      </c>
      <c r="Z25" s="68">
        <v>3300</v>
      </c>
      <c r="AA25" s="68">
        <v>2700</v>
      </c>
      <c r="AB25" s="68">
        <v>2700</v>
      </c>
      <c r="AC25" s="68">
        <v>2700</v>
      </c>
      <c r="AD25" s="68">
        <v>960</v>
      </c>
      <c r="AE25" s="68">
        <v>960</v>
      </c>
      <c r="AF25" s="68">
        <v>960</v>
      </c>
      <c r="AG25" s="68">
        <v>2100</v>
      </c>
      <c r="AH25" s="68">
        <v>2100</v>
      </c>
      <c r="AI25" s="68">
        <v>2100</v>
      </c>
      <c r="AJ25" s="68">
        <v>1000</v>
      </c>
      <c r="AK25" s="68">
        <v>1000</v>
      </c>
      <c r="AL25" s="68">
        <v>1000</v>
      </c>
      <c r="AM25" s="68"/>
      <c r="AN25" s="68"/>
      <c r="AO25" s="68"/>
      <c r="AP25" s="76"/>
      <c r="AQ25" s="76"/>
      <c r="AR25" s="76"/>
      <c r="AS25" s="76"/>
      <c r="AT25" s="76"/>
      <c r="AU25" s="76"/>
      <c r="AV25" s="76"/>
      <c r="AW25" s="76"/>
      <c r="AX25" s="76"/>
      <c r="AY25" s="76"/>
      <c r="AZ25" s="76"/>
      <c r="BA25" s="76"/>
      <c r="BB25" s="76"/>
      <c r="BC25" s="76"/>
      <c r="BD25" s="76"/>
      <c r="BE25" s="76"/>
      <c r="BF25" s="76"/>
      <c r="BG25" s="76"/>
      <c r="BH25" s="76"/>
      <c r="BI25" s="76"/>
      <c r="BJ25" s="76"/>
      <c r="BK25" s="76"/>
      <c r="BL25" s="76"/>
    </row>
    <row r="26" spans="1:64" s="111" customFormat="1" ht="32.25" hidden="1" customHeight="1">
      <c r="A26" s="64" t="s">
        <v>139</v>
      </c>
      <c r="B26" s="65" t="s">
        <v>153</v>
      </c>
      <c r="C26" s="64" t="s">
        <v>151</v>
      </c>
      <c r="D26" s="68"/>
      <c r="E26" s="68">
        <v>21600</v>
      </c>
      <c r="F26" s="68">
        <v>21600</v>
      </c>
      <c r="G26" s="178">
        <v>21600</v>
      </c>
      <c r="H26" s="178">
        <f t="shared" si="1"/>
        <v>13600</v>
      </c>
      <c r="I26" s="178"/>
      <c r="J26" s="178">
        <f t="shared" si="0"/>
        <v>7300</v>
      </c>
      <c r="K26" s="178"/>
      <c r="L26" s="178">
        <f t="shared" si="2"/>
        <v>6300</v>
      </c>
      <c r="M26" s="178">
        <f t="shared" si="3"/>
        <v>0</v>
      </c>
      <c r="N26" s="440">
        <f t="shared" si="4"/>
        <v>8000</v>
      </c>
      <c r="O26" s="740">
        <f t="shared" si="5"/>
        <v>0</v>
      </c>
      <c r="P26" s="740">
        <f t="shared" si="6"/>
        <v>0</v>
      </c>
      <c r="Q26" s="740">
        <f t="shared" si="7"/>
        <v>8000</v>
      </c>
      <c r="R26" s="740"/>
      <c r="S26" s="740"/>
      <c r="T26" s="254"/>
      <c r="U26" s="68"/>
      <c r="V26" s="68"/>
      <c r="W26" s="68"/>
      <c r="X26" s="68"/>
      <c r="Y26" s="68"/>
      <c r="Z26" s="68"/>
      <c r="AA26" s="68"/>
      <c r="AB26" s="68"/>
      <c r="AC26" s="68"/>
      <c r="AD26" s="68"/>
      <c r="AE26" s="68"/>
      <c r="AF26" s="68"/>
      <c r="AG26" s="68">
        <v>6300</v>
      </c>
      <c r="AH26" s="68">
        <v>6300</v>
      </c>
      <c r="AI26" s="68">
        <v>6300</v>
      </c>
      <c r="AJ26" s="68">
        <v>8000</v>
      </c>
      <c r="AK26" s="68">
        <v>8000</v>
      </c>
      <c r="AL26" s="68">
        <v>8000</v>
      </c>
      <c r="AM26" s="68">
        <v>7300</v>
      </c>
      <c r="AN26" s="68">
        <v>7300</v>
      </c>
      <c r="AO26" s="68">
        <v>7300</v>
      </c>
      <c r="AP26" s="76"/>
      <c r="AQ26" s="76"/>
      <c r="AR26" s="76"/>
      <c r="AS26" s="76"/>
      <c r="AT26" s="76"/>
      <c r="AU26" s="76"/>
      <c r="AV26" s="76"/>
      <c r="AW26" s="76"/>
      <c r="AX26" s="76"/>
      <c r="AY26" s="76"/>
      <c r="AZ26" s="76"/>
      <c r="BA26" s="76"/>
      <c r="BB26" s="76"/>
      <c r="BC26" s="76"/>
      <c r="BD26" s="76"/>
      <c r="BE26" s="76"/>
      <c r="BF26" s="76"/>
      <c r="BG26" s="76"/>
      <c r="BH26" s="76"/>
      <c r="BI26" s="76"/>
      <c r="BJ26" s="76"/>
      <c r="BK26" s="76"/>
      <c r="BL26" s="76"/>
    </row>
    <row r="27" spans="1:64" s="111" customFormat="1" ht="32.25" hidden="1" customHeight="1">
      <c r="A27" s="64" t="s">
        <v>139</v>
      </c>
      <c r="B27" s="65" t="s">
        <v>154</v>
      </c>
      <c r="C27" s="64" t="s">
        <v>155</v>
      </c>
      <c r="D27" s="68"/>
      <c r="E27" s="68">
        <v>13600</v>
      </c>
      <c r="F27" s="68">
        <v>13600</v>
      </c>
      <c r="G27" s="178">
        <v>13600</v>
      </c>
      <c r="H27" s="178">
        <f t="shared" si="1"/>
        <v>13600</v>
      </c>
      <c r="I27" s="178"/>
      <c r="J27" s="178">
        <f t="shared" si="0"/>
        <v>13600</v>
      </c>
      <c r="K27" s="178"/>
      <c r="L27" s="178">
        <f t="shared" si="2"/>
        <v>0</v>
      </c>
      <c r="M27" s="178">
        <f t="shared" si="3"/>
        <v>0</v>
      </c>
      <c r="N27" s="440">
        <f t="shared" si="4"/>
        <v>0</v>
      </c>
      <c r="O27" s="740">
        <f t="shared" si="5"/>
        <v>0</v>
      </c>
      <c r="P27" s="740">
        <f t="shared" si="6"/>
        <v>0</v>
      </c>
      <c r="Q27" s="740">
        <f t="shared" si="7"/>
        <v>0</v>
      </c>
      <c r="R27" s="740"/>
      <c r="S27" s="740"/>
      <c r="T27" s="254"/>
      <c r="U27" s="68"/>
      <c r="V27" s="68"/>
      <c r="W27" s="68"/>
      <c r="X27" s="68"/>
      <c r="Y27" s="68"/>
      <c r="Z27" s="68"/>
      <c r="AA27" s="68"/>
      <c r="AB27" s="68"/>
      <c r="AC27" s="68"/>
      <c r="AD27" s="68"/>
      <c r="AE27" s="68"/>
      <c r="AF27" s="68"/>
      <c r="AG27" s="68"/>
      <c r="AH27" s="68"/>
      <c r="AI27" s="68"/>
      <c r="AJ27" s="68"/>
      <c r="AK27" s="68"/>
      <c r="AL27" s="68"/>
      <c r="AM27" s="68">
        <v>13600</v>
      </c>
      <c r="AN27" s="68">
        <v>13600</v>
      </c>
      <c r="AO27" s="68">
        <v>13600</v>
      </c>
      <c r="AP27" s="76"/>
      <c r="AQ27" s="76"/>
      <c r="AR27" s="76"/>
      <c r="AS27" s="76"/>
      <c r="AT27" s="76"/>
      <c r="AU27" s="76"/>
      <c r="AV27" s="76"/>
      <c r="AW27" s="76"/>
      <c r="AX27" s="76"/>
      <c r="AY27" s="76"/>
      <c r="AZ27" s="76"/>
      <c r="BA27" s="76"/>
      <c r="BB27" s="76"/>
      <c r="BC27" s="76"/>
      <c r="BD27" s="76"/>
      <c r="BE27" s="76"/>
      <c r="BF27" s="76"/>
      <c r="BG27" s="76"/>
      <c r="BH27" s="76"/>
      <c r="BI27" s="76"/>
      <c r="BJ27" s="76"/>
      <c r="BK27" s="76"/>
      <c r="BL27" s="76"/>
    </row>
    <row r="28" spans="1:64" s="111" customFormat="1" ht="32.25" hidden="1" customHeight="1">
      <c r="A28" s="64" t="s">
        <v>139</v>
      </c>
      <c r="B28" s="65" t="s">
        <v>156</v>
      </c>
      <c r="C28" s="64" t="s">
        <v>157</v>
      </c>
      <c r="D28" s="68"/>
      <c r="E28" s="68">
        <v>5400</v>
      </c>
      <c r="F28" s="68">
        <v>5400</v>
      </c>
      <c r="G28" s="178">
        <v>5400</v>
      </c>
      <c r="H28" s="178">
        <f t="shared" si="1"/>
        <v>5400</v>
      </c>
      <c r="I28" s="178"/>
      <c r="J28" s="178">
        <f t="shared" si="0"/>
        <v>5400</v>
      </c>
      <c r="K28" s="178"/>
      <c r="L28" s="178">
        <f t="shared" si="2"/>
        <v>0</v>
      </c>
      <c r="M28" s="178">
        <f t="shared" si="3"/>
        <v>0</v>
      </c>
      <c r="N28" s="440">
        <f t="shared" si="4"/>
        <v>0</v>
      </c>
      <c r="O28" s="740">
        <f t="shared" si="5"/>
        <v>0</v>
      </c>
      <c r="P28" s="740">
        <f t="shared" si="6"/>
        <v>0</v>
      </c>
      <c r="Q28" s="740">
        <f t="shared" si="7"/>
        <v>0</v>
      </c>
      <c r="R28" s="740"/>
      <c r="S28" s="740"/>
      <c r="T28" s="254"/>
      <c r="U28" s="68"/>
      <c r="V28" s="68"/>
      <c r="W28" s="68"/>
      <c r="X28" s="68"/>
      <c r="Y28" s="68"/>
      <c r="Z28" s="68"/>
      <c r="AA28" s="68"/>
      <c r="AB28" s="68"/>
      <c r="AC28" s="68"/>
      <c r="AD28" s="68"/>
      <c r="AE28" s="68"/>
      <c r="AF28" s="68"/>
      <c r="AG28" s="68"/>
      <c r="AH28" s="68"/>
      <c r="AI28" s="68"/>
      <c r="AJ28" s="68"/>
      <c r="AK28" s="68"/>
      <c r="AL28" s="68"/>
      <c r="AM28" s="68">
        <v>5400</v>
      </c>
      <c r="AN28" s="68">
        <v>5400</v>
      </c>
      <c r="AO28" s="68">
        <v>5400</v>
      </c>
      <c r="AP28" s="76"/>
      <c r="AQ28" s="76"/>
      <c r="AR28" s="76"/>
      <c r="AS28" s="76"/>
      <c r="AT28" s="76"/>
      <c r="AU28" s="76"/>
      <c r="AV28" s="76"/>
      <c r="AW28" s="76"/>
      <c r="AX28" s="76"/>
      <c r="AY28" s="76"/>
      <c r="AZ28" s="76"/>
      <c r="BA28" s="76"/>
      <c r="BB28" s="76"/>
      <c r="BC28" s="76"/>
      <c r="BD28" s="76"/>
      <c r="BE28" s="76"/>
      <c r="BF28" s="76"/>
      <c r="BG28" s="76"/>
      <c r="BH28" s="76"/>
      <c r="BI28" s="76"/>
      <c r="BJ28" s="76"/>
      <c r="BK28" s="76"/>
      <c r="BL28" s="76"/>
    </row>
    <row r="29" spans="1:64" s="101" customFormat="1" ht="36.75" customHeight="1">
      <c r="A29" s="64">
        <v>2</v>
      </c>
      <c r="B29" s="65" t="s">
        <v>158</v>
      </c>
      <c r="C29" s="64" t="s">
        <v>59</v>
      </c>
      <c r="D29" s="68">
        <v>3019</v>
      </c>
      <c r="E29" s="68">
        <v>3026</v>
      </c>
      <c r="F29" s="68">
        <v>3027</v>
      </c>
      <c r="G29" s="178">
        <v>3031</v>
      </c>
      <c r="H29" s="178">
        <f t="shared" si="1"/>
        <v>763</v>
      </c>
      <c r="I29" s="178">
        <v>60</v>
      </c>
      <c r="J29" s="178">
        <f t="shared" si="0"/>
        <v>580</v>
      </c>
      <c r="K29" s="178">
        <f>+W29</f>
        <v>8</v>
      </c>
      <c r="L29" s="178">
        <f t="shared" si="2"/>
        <v>68</v>
      </c>
      <c r="M29" s="178">
        <f t="shared" si="3"/>
        <v>55</v>
      </c>
      <c r="N29" s="440">
        <f t="shared" si="4"/>
        <v>2620</v>
      </c>
      <c r="O29" s="740">
        <f t="shared" si="5"/>
        <v>2320</v>
      </c>
      <c r="P29" s="740"/>
      <c r="Q29" s="740"/>
      <c r="R29" s="740"/>
      <c r="S29" s="740">
        <v>300</v>
      </c>
      <c r="T29" s="252"/>
      <c r="U29" s="68">
        <v>7</v>
      </c>
      <c r="V29" s="68">
        <v>8</v>
      </c>
      <c r="W29" s="68">
        <v>8</v>
      </c>
      <c r="X29" s="68">
        <v>2315</v>
      </c>
      <c r="Y29" s="68">
        <v>2320</v>
      </c>
      <c r="Z29" s="68">
        <v>2320</v>
      </c>
      <c r="AA29" s="68">
        <v>0</v>
      </c>
      <c r="AB29" s="68"/>
      <c r="AC29" s="68">
        <v>0</v>
      </c>
      <c r="AD29" s="68">
        <v>51</v>
      </c>
      <c r="AE29" s="68">
        <v>52</v>
      </c>
      <c r="AF29" s="68">
        <v>55</v>
      </c>
      <c r="AG29" s="68">
        <v>66</v>
      </c>
      <c r="AH29" s="68">
        <v>67</v>
      </c>
      <c r="AI29" s="68">
        <v>68</v>
      </c>
      <c r="AJ29" s="68"/>
      <c r="AK29" s="68"/>
      <c r="AL29" s="68"/>
      <c r="AM29" s="68">
        <v>575</v>
      </c>
      <c r="AN29" s="68">
        <v>580</v>
      </c>
      <c r="AO29" s="68">
        <v>580</v>
      </c>
    </row>
    <row r="30" spans="1:64" s="111" customFormat="1" ht="36.75" customHeight="1">
      <c r="A30" s="64">
        <v>3</v>
      </c>
      <c r="B30" s="65" t="s">
        <v>159</v>
      </c>
      <c r="C30" s="64" t="s">
        <v>59</v>
      </c>
      <c r="D30" s="68">
        <v>5500</v>
      </c>
      <c r="E30" s="68">
        <v>6000</v>
      </c>
      <c r="F30" s="68">
        <v>6000</v>
      </c>
      <c r="G30" s="178">
        <v>6200</v>
      </c>
      <c r="H30" s="178">
        <f t="shared" si="1"/>
        <v>0</v>
      </c>
      <c r="I30" s="178"/>
      <c r="J30" s="178"/>
      <c r="K30" s="178"/>
      <c r="L30" s="178"/>
      <c r="M30" s="178"/>
      <c r="N30" s="440">
        <f t="shared" si="4"/>
        <v>6200</v>
      </c>
      <c r="O30" s="740"/>
      <c r="P30" s="740"/>
      <c r="Q30" s="740">
        <f>+AL30</f>
        <v>6200</v>
      </c>
      <c r="R30" s="740"/>
      <c r="S30" s="740"/>
      <c r="T30" s="254"/>
      <c r="U30" s="68"/>
      <c r="V30" s="68"/>
      <c r="W30" s="68"/>
      <c r="X30" s="68"/>
      <c r="Y30" s="68"/>
      <c r="Z30" s="68"/>
      <c r="AA30" s="68"/>
      <c r="AB30" s="68"/>
      <c r="AC30" s="68"/>
      <c r="AD30" s="68"/>
      <c r="AE30" s="68"/>
      <c r="AF30" s="68"/>
      <c r="AG30" s="68"/>
      <c r="AH30" s="68"/>
      <c r="AI30" s="68"/>
      <c r="AJ30" s="68">
        <v>6000</v>
      </c>
      <c r="AK30" s="68">
        <v>6000</v>
      </c>
      <c r="AL30" s="68">
        <v>6200</v>
      </c>
      <c r="AM30" s="68"/>
      <c r="AN30" s="68"/>
      <c r="AO30" s="68"/>
      <c r="AP30" s="76"/>
      <c r="AQ30" s="76"/>
      <c r="AR30" s="76"/>
      <c r="AS30" s="76"/>
      <c r="AT30" s="76"/>
      <c r="AU30" s="76"/>
      <c r="AV30" s="76"/>
      <c r="AW30" s="76"/>
      <c r="AX30" s="76"/>
      <c r="AY30" s="76"/>
      <c r="AZ30" s="76"/>
      <c r="BA30" s="76"/>
      <c r="BB30" s="76"/>
      <c r="BC30" s="76"/>
      <c r="BD30" s="76"/>
      <c r="BE30" s="76"/>
      <c r="BF30" s="76"/>
      <c r="BG30" s="76"/>
      <c r="BH30" s="76"/>
      <c r="BI30" s="76"/>
      <c r="BJ30" s="76"/>
      <c r="BK30" s="76"/>
      <c r="BL30" s="76"/>
    </row>
    <row r="31" spans="1:64" s="111" customFormat="1" ht="32.25" hidden="1" customHeight="1">
      <c r="A31" s="246" t="s">
        <v>139</v>
      </c>
      <c r="B31" s="65" t="s">
        <v>160</v>
      </c>
      <c r="C31" s="64" t="s">
        <v>59</v>
      </c>
      <c r="D31" s="68"/>
      <c r="E31" s="68">
        <v>691</v>
      </c>
      <c r="F31" s="68">
        <v>693</v>
      </c>
      <c r="G31" s="178">
        <v>698.5</v>
      </c>
      <c r="H31" s="178">
        <f t="shared" si="1"/>
        <v>223.5</v>
      </c>
      <c r="I31" s="178"/>
      <c r="J31" s="178">
        <f>+AO31</f>
        <v>0</v>
      </c>
      <c r="K31" s="178">
        <f>+W31</f>
        <v>255</v>
      </c>
      <c r="L31" s="178">
        <f>+AI31</f>
        <v>185</v>
      </c>
      <c r="M31" s="178">
        <f>+AF31</f>
        <v>38.5</v>
      </c>
      <c r="N31" s="440">
        <f t="shared" si="4"/>
        <v>220</v>
      </c>
      <c r="O31" s="740">
        <f>+Z31</f>
        <v>0</v>
      </c>
      <c r="P31" s="740">
        <f>+AC31</f>
        <v>0</v>
      </c>
      <c r="Q31" s="740">
        <f>+AL31</f>
        <v>220</v>
      </c>
      <c r="R31" s="740"/>
      <c r="S31" s="740"/>
      <c r="T31" s="254"/>
      <c r="U31" s="68">
        <v>250</v>
      </c>
      <c r="V31" s="68">
        <v>250</v>
      </c>
      <c r="W31" s="68">
        <v>255</v>
      </c>
      <c r="X31" s="68"/>
      <c r="Y31" s="68"/>
      <c r="Z31" s="68"/>
      <c r="AA31" s="68"/>
      <c r="AB31" s="68"/>
      <c r="AC31" s="68"/>
      <c r="AD31" s="68">
        <v>38</v>
      </c>
      <c r="AE31" s="68">
        <v>38</v>
      </c>
      <c r="AF31" s="68">
        <v>38.5</v>
      </c>
      <c r="AG31" s="68">
        <v>183</v>
      </c>
      <c r="AH31" s="68">
        <v>185</v>
      </c>
      <c r="AI31" s="68">
        <v>185</v>
      </c>
      <c r="AJ31" s="68">
        <v>220</v>
      </c>
      <c r="AK31" s="68">
        <v>220</v>
      </c>
      <c r="AL31" s="68">
        <v>220</v>
      </c>
      <c r="AM31" s="68"/>
      <c r="AN31" s="68"/>
      <c r="AO31" s="68"/>
      <c r="AP31" s="76"/>
      <c r="AQ31" s="76"/>
      <c r="AR31" s="76"/>
      <c r="AS31" s="76"/>
      <c r="AT31" s="76"/>
      <c r="AU31" s="76"/>
      <c r="AV31" s="76"/>
      <c r="AW31" s="76"/>
      <c r="AX31" s="76"/>
      <c r="AY31" s="76"/>
      <c r="AZ31" s="76"/>
      <c r="BA31" s="76"/>
      <c r="BB31" s="76"/>
      <c r="BC31" s="76"/>
      <c r="BD31" s="76"/>
      <c r="BE31" s="76"/>
      <c r="BF31" s="76"/>
      <c r="BG31" s="76"/>
      <c r="BH31" s="76"/>
      <c r="BI31" s="76"/>
      <c r="BJ31" s="76"/>
      <c r="BK31" s="76"/>
      <c r="BL31" s="76"/>
    </row>
    <row r="32" spans="1:64" s="111" customFormat="1" ht="36" customHeight="1">
      <c r="A32" s="64">
        <v>4</v>
      </c>
      <c r="B32" s="65" t="s">
        <v>161</v>
      </c>
      <c r="C32" s="64" t="s">
        <v>162</v>
      </c>
      <c r="D32" s="68">
        <v>375</v>
      </c>
      <c r="E32" s="68">
        <v>378</v>
      </c>
      <c r="F32" s="68">
        <v>384</v>
      </c>
      <c r="G32" s="178">
        <v>394</v>
      </c>
      <c r="H32" s="178">
        <f t="shared" si="1"/>
        <v>179</v>
      </c>
      <c r="I32" s="178">
        <v>10</v>
      </c>
      <c r="J32" s="180">
        <f>+AO32</f>
        <v>105</v>
      </c>
      <c r="K32" s="180">
        <f>+W32</f>
        <v>58</v>
      </c>
      <c r="L32" s="180">
        <f>+AI32</f>
        <v>32</v>
      </c>
      <c r="M32" s="180">
        <f>+AF32</f>
        <v>32</v>
      </c>
      <c r="N32" s="440">
        <f t="shared" si="4"/>
        <v>192</v>
      </c>
      <c r="O32" s="608">
        <f>+Z32</f>
        <v>52</v>
      </c>
      <c r="P32" s="608">
        <f>+AC32</f>
        <v>67</v>
      </c>
      <c r="Q32" s="608">
        <f>+AL32</f>
        <v>48</v>
      </c>
      <c r="R32" s="740"/>
      <c r="S32" s="740">
        <v>25</v>
      </c>
      <c r="T32" s="254"/>
      <c r="U32" s="68">
        <v>56</v>
      </c>
      <c r="V32" s="68">
        <v>57</v>
      </c>
      <c r="W32" s="68">
        <v>58</v>
      </c>
      <c r="X32" s="68">
        <v>50</v>
      </c>
      <c r="Y32" s="68">
        <v>51</v>
      </c>
      <c r="Z32" s="68">
        <v>52</v>
      </c>
      <c r="AA32" s="68">
        <v>65</v>
      </c>
      <c r="AB32" s="68">
        <v>65</v>
      </c>
      <c r="AC32" s="68">
        <v>67</v>
      </c>
      <c r="AD32" s="68">
        <v>30</v>
      </c>
      <c r="AE32" s="68">
        <v>32</v>
      </c>
      <c r="AF32" s="68">
        <v>32</v>
      </c>
      <c r="AG32" s="68">
        <v>31</v>
      </c>
      <c r="AH32" s="68">
        <v>32</v>
      </c>
      <c r="AI32" s="68">
        <v>32</v>
      </c>
      <c r="AJ32" s="68">
        <v>46</v>
      </c>
      <c r="AK32" s="68">
        <v>47</v>
      </c>
      <c r="AL32" s="68">
        <v>48</v>
      </c>
      <c r="AM32" s="68">
        <v>100</v>
      </c>
      <c r="AN32" s="68">
        <v>100</v>
      </c>
      <c r="AO32" s="68">
        <v>105</v>
      </c>
      <c r="AP32" s="76"/>
      <c r="AQ32" s="76"/>
      <c r="AR32" s="76"/>
      <c r="AS32" s="76"/>
      <c r="AT32" s="76"/>
      <c r="AU32" s="76"/>
      <c r="AV32" s="76"/>
      <c r="AW32" s="76"/>
      <c r="AX32" s="76"/>
      <c r="AY32" s="76"/>
      <c r="AZ32" s="76"/>
      <c r="BA32" s="76"/>
      <c r="BB32" s="76"/>
      <c r="BC32" s="76"/>
      <c r="BD32" s="76"/>
      <c r="BE32" s="76"/>
      <c r="BF32" s="76"/>
      <c r="BG32" s="76"/>
      <c r="BH32" s="76"/>
      <c r="BI32" s="76"/>
      <c r="BJ32" s="76"/>
      <c r="BK32" s="76"/>
      <c r="BL32" s="76"/>
    </row>
    <row r="33" spans="1:64" s="111" customFormat="1" ht="34.5" customHeight="1">
      <c r="A33" s="64">
        <v>5</v>
      </c>
      <c r="B33" s="65" t="s">
        <v>163</v>
      </c>
      <c r="C33" s="64" t="s">
        <v>143</v>
      </c>
      <c r="D33" s="68">
        <v>3095</v>
      </c>
      <c r="E33" s="68">
        <v>3160</v>
      </c>
      <c r="F33" s="68">
        <v>3225</v>
      </c>
      <c r="G33" s="178">
        <v>3281</v>
      </c>
      <c r="H33" s="178">
        <f>I33+J33+L33+M33</f>
        <v>431</v>
      </c>
      <c r="I33" s="178"/>
      <c r="J33" s="178"/>
      <c r="K33" s="178"/>
      <c r="L33" s="178">
        <f>+AI33</f>
        <v>345</v>
      </c>
      <c r="M33" s="178">
        <f>+AF33</f>
        <v>86</v>
      </c>
      <c r="N33" s="440">
        <f t="shared" si="4"/>
        <v>2850</v>
      </c>
      <c r="O33" s="740"/>
      <c r="P33" s="740"/>
      <c r="Q33" s="740">
        <f>+AL33</f>
        <v>2850</v>
      </c>
      <c r="R33" s="740"/>
      <c r="S33" s="740"/>
      <c r="T33" s="255"/>
      <c r="U33" s="68"/>
      <c r="V33" s="68"/>
      <c r="W33" s="68"/>
      <c r="X33" s="68"/>
      <c r="Y33" s="68"/>
      <c r="Z33" s="68"/>
      <c r="AA33" s="68"/>
      <c r="AB33" s="68"/>
      <c r="AC33" s="68"/>
      <c r="AD33" s="68">
        <v>80</v>
      </c>
      <c r="AE33" s="68">
        <v>85</v>
      </c>
      <c r="AF33" s="68">
        <v>86</v>
      </c>
      <c r="AG33" s="68">
        <v>330</v>
      </c>
      <c r="AH33" s="68">
        <v>340</v>
      </c>
      <c r="AI33" s="68">
        <v>345</v>
      </c>
      <c r="AJ33" s="68">
        <v>2750</v>
      </c>
      <c r="AK33" s="68">
        <v>2800</v>
      </c>
      <c r="AL33" s="68">
        <v>2850</v>
      </c>
      <c r="AM33" s="68"/>
      <c r="AN33" s="68"/>
      <c r="AO33" s="68"/>
      <c r="AP33" s="76"/>
      <c r="AQ33" s="76"/>
      <c r="AR33" s="76"/>
      <c r="AS33" s="76"/>
      <c r="AT33" s="76"/>
      <c r="AU33" s="76"/>
      <c r="AV33" s="76"/>
      <c r="AW33" s="76"/>
      <c r="AX33" s="76"/>
      <c r="AY33" s="76"/>
      <c r="AZ33" s="76"/>
      <c r="BA33" s="76"/>
      <c r="BB33" s="76"/>
      <c r="BC33" s="76"/>
      <c r="BD33" s="76"/>
      <c r="BE33" s="76"/>
      <c r="BF33" s="76"/>
      <c r="BG33" s="76"/>
      <c r="BH33" s="76"/>
      <c r="BI33" s="76"/>
      <c r="BJ33" s="76"/>
      <c r="BK33" s="76"/>
      <c r="BL33" s="76"/>
    </row>
    <row r="34" spans="1:64" s="111" customFormat="1" ht="38.25" customHeight="1">
      <c r="A34" s="64">
        <v>6</v>
      </c>
      <c r="B34" s="65" t="s">
        <v>164</v>
      </c>
      <c r="C34" s="64" t="s">
        <v>151</v>
      </c>
      <c r="D34" s="68">
        <v>64500</v>
      </c>
      <c r="E34" s="68">
        <v>65600</v>
      </c>
      <c r="F34" s="68">
        <v>66000</v>
      </c>
      <c r="G34" s="178">
        <v>67000</v>
      </c>
      <c r="H34" s="178">
        <v>13500</v>
      </c>
      <c r="I34" s="178"/>
      <c r="J34" s="178"/>
      <c r="K34" s="178">
        <v>13500</v>
      </c>
      <c r="L34" s="178"/>
      <c r="M34" s="178"/>
      <c r="N34" s="440">
        <f t="shared" si="4"/>
        <v>53500</v>
      </c>
      <c r="O34" s="740">
        <f>+Z34</f>
        <v>53500</v>
      </c>
      <c r="P34" s="740"/>
      <c r="Q34" s="740"/>
      <c r="R34" s="740"/>
      <c r="S34" s="740"/>
      <c r="T34" s="254"/>
      <c r="U34" s="68">
        <v>11500</v>
      </c>
      <c r="V34" s="68">
        <v>13500</v>
      </c>
      <c r="W34" s="68">
        <v>13500</v>
      </c>
      <c r="X34" s="68">
        <v>52100</v>
      </c>
      <c r="Y34" s="68">
        <v>52500</v>
      </c>
      <c r="Z34" s="68">
        <v>53500</v>
      </c>
      <c r="AA34" s="68"/>
      <c r="AB34" s="68"/>
      <c r="AC34" s="68"/>
      <c r="AD34" s="68"/>
      <c r="AE34" s="68"/>
      <c r="AF34" s="68"/>
      <c r="AG34" s="68"/>
      <c r="AH34" s="68"/>
      <c r="AI34" s="68"/>
      <c r="AJ34" s="68"/>
      <c r="AK34" s="68"/>
      <c r="AL34" s="68"/>
      <c r="AM34" s="68"/>
      <c r="AN34" s="68"/>
      <c r="AO34" s="68"/>
      <c r="AP34" s="76"/>
      <c r="AQ34" s="76"/>
      <c r="AR34" s="76"/>
      <c r="AS34" s="76"/>
      <c r="AT34" s="76"/>
      <c r="AU34" s="76"/>
      <c r="AV34" s="76"/>
      <c r="AW34" s="76"/>
      <c r="AX34" s="76"/>
      <c r="AY34" s="76"/>
      <c r="AZ34" s="76"/>
      <c r="BA34" s="76"/>
      <c r="BB34" s="76"/>
      <c r="BC34" s="76"/>
      <c r="BD34" s="76"/>
      <c r="BE34" s="76"/>
      <c r="BF34" s="76"/>
      <c r="BG34" s="76"/>
      <c r="BH34" s="76"/>
      <c r="BI34" s="76"/>
      <c r="BJ34" s="76"/>
      <c r="BK34" s="76"/>
      <c r="BL34" s="76"/>
    </row>
    <row r="36" spans="1:64" ht="18.75" customHeight="1">
      <c r="B36" s="256"/>
    </row>
    <row r="37" spans="1:64" ht="18.75" customHeight="1">
      <c r="B37" s="257"/>
    </row>
  </sheetData>
  <mergeCells count="23">
    <mergeCell ref="G6:S6"/>
    <mergeCell ref="G7:G8"/>
    <mergeCell ref="A1:B1"/>
    <mergeCell ref="A2:AO2"/>
    <mergeCell ref="A3:AO3"/>
    <mergeCell ref="A6:A8"/>
    <mergeCell ref="B6:B8"/>
    <mergeCell ref="C6:C8"/>
    <mergeCell ref="D6:D8"/>
    <mergeCell ref="E6:F6"/>
    <mergeCell ref="T6:T8"/>
    <mergeCell ref="U6:AO6"/>
    <mergeCell ref="E7:E8"/>
    <mergeCell ref="F7:F8"/>
    <mergeCell ref="H7:M7"/>
    <mergeCell ref="N7:S7"/>
    <mergeCell ref="AM7:AO7"/>
    <mergeCell ref="U7:W7"/>
    <mergeCell ref="X7:Z7"/>
    <mergeCell ref="AA7:AC7"/>
    <mergeCell ref="AD7:AF7"/>
    <mergeCell ref="AG7:AI7"/>
    <mergeCell ref="AJ7:AL7"/>
  </mergeCells>
  <printOptions horizontalCentered="1"/>
  <pageMargins left="0.25" right="0.25" top="0.25" bottom="0.25" header="0.511811023622047" footer="0.196850393700787"/>
  <pageSetup paperSize="9" orientation="portrait" horizontalDpi="300" verticalDpi="300" r:id="rId1"/>
  <headerFooter>
    <oddFooter>&amp;CPage &amp;P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BO54"/>
  <sheetViews>
    <sheetView zoomScale="115" zoomScaleNormal="115" workbookViewId="0">
      <selection activeCell="B5" sqref="B5:B7"/>
    </sheetView>
  </sheetViews>
  <sheetFormatPr defaultColWidth="9" defaultRowHeight="18.75"/>
  <cols>
    <col min="1" max="1" width="5.625" style="76" customWidth="1"/>
    <col min="2" max="2" width="49.25" style="76" customWidth="1"/>
    <col min="3" max="3" width="13.125" style="76" customWidth="1"/>
    <col min="4" max="7" width="12.125" style="76" hidden="1" customWidth="1"/>
    <col min="8" max="8" width="10.375" style="76" hidden="1" customWidth="1"/>
    <col min="9" max="9" width="9" style="598" hidden="1" customWidth="1"/>
    <col min="10" max="10" width="10.875" style="598" hidden="1" customWidth="1"/>
    <col min="11" max="11" width="9.625" style="598" hidden="1" customWidth="1"/>
    <col min="12" max="12" width="11.125" style="598" hidden="1" customWidth="1"/>
    <col min="13" max="13" width="12.875" style="598" hidden="1" customWidth="1"/>
    <col min="14" max="14" width="13.625" style="76" customWidth="1"/>
    <col min="15" max="15" width="11" style="598" hidden="1" customWidth="1"/>
    <col min="16" max="16" width="12.25" style="598" hidden="1" customWidth="1"/>
    <col min="17" max="17" width="10.875" style="598" hidden="1" customWidth="1"/>
    <col min="18" max="18" width="11.375" style="598" hidden="1" customWidth="1"/>
    <col min="19" max="19" width="10.875" style="598" hidden="1" customWidth="1"/>
    <col min="20" max="20" width="9.125" style="76" bestFit="1" customWidth="1"/>
    <col min="21" max="52" width="9.125" style="76" customWidth="1"/>
    <col min="53" max="53" width="18.25" style="76" customWidth="1"/>
    <col min="54" max="54" width="9.125" style="76" customWidth="1"/>
    <col min="55" max="67" width="10.25" style="76" customWidth="1"/>
    <col min="68" max="16384" width="9" style="2"/>
  </cols>
  <sheetData>
    <row r="1" spans="1:67" ht="18.75" customHeight="1">
      <c r="A1" s="1045" t="s">
        <v>165</v>
      </c>
      <c r="B1" s="1045"/>
      <c r="C1" s="60"/>
      <c r="D1" s="60"/>
      <c r="E1" s="60"/>
      <c r="F1" s="60"/>
      <c r="G1" s="60"/>
      <c r="H1" s="60"/>
      <c r="I1" s="575"/>
      <c r="J1" s="575"/>
      <c r="K1" s="575"/>
      <c r="L1" s="575"/>
      <c r="M1" s="575"/>
      <c r="N1" s="60"/>
      <c r="O1" s="575"/>
      <c r="P1" s="575"/>
      <c r="Q1" s="575"/>
      <c r="R1" s="575"/>
      <c r="S1" s="575"/>
      <c r="T1" s="60"/>
    </row>
    <row r="2" spans="1:67" ht="24.75" customHeight="1">
      <c r="A2" s="1033" t="s">
        <v>478</v>
      </c>
      <c r="B2" s="1033"/>
      <c r="C2" s="1033"/>
      <c r="D2" s="1033"/>
      <c r="E2" s="1033"/>
      <c r="F2" s="1033"/>
      <c r="G2" s="1033"/>
      <c r="H2" s="1033"/>
      <c r="I2" s="1033"/>
      <c r="J2" s="1033"/>
      <c r="K2" s="1033"/>
      <c r="L2" s="1033"/>
      <c r="M2" s="1033"/>
      <c r="N2" s="1033"/>
      <c r="O2" s="1033"/>
      <c r="P2" s="1033"/>
      <c r="Q2" s="1033"/>
      <c r="R2" s="1033"/>
      <c r="S2" s="1033"/>
      <c r="T2" s="1033"/>
    </row>
    <row r="3" spans="1:67">
      <c r="A3" s="1046" t="s">
        <v>706</v>
      </c>
      <c r="B3" s="1046"/>
      <c r="C3" s="1046"/>
      <c r="D3" s="1046"/>
      <c r="E3" s="1046"/>
      <c r="F3" s="1046"/>
      <c r="G3" s="1046"/>
      <c r="H3" s="1046"/>
      <c r="I3" s="1046"/>
      <c r="J3" s="1046"/>
      <c r="K3" s="1046"/>
      <c r="L3" s="1046"/>
      <c r="M3" s="1046"/>
      <c r="N3" s="1046"/>
      <c r="O3" s="1046"/>
      <c r="P3" s="1046"/>
      <c r="Q3" s="1046"/>
      <c r="R3" s="1046"/>
      <c r="S3" s="1046"/>
      <c r="T3" s="1046"/>
    </row>
    <row r="4" spans="1:67">
      <c r="A4" s="60"/>
      <c r="B4" s="60"/>
      <c r="C4" s="60"/>
      <c r="D4" s="60"/>
      <c r="E4" s="60"/>
      <c r="F4" s="60"/>
      <c r="G4" s="60"/>
      <c r="H4" s="60"/>
      <c r="I4" s="575"/>
      <c r="J4" s="575"/>
      <c r="K4" s="575"/>
      <c r="L4" s="575"/>
      <c r="M4" s="575"/>
      <c r="N4" s="60"/>
      <c r="O4" s="575"/>
      <c r="P4" s="575"/>
      <c r="Q4" s="575"/>
      <c r="R4" s="575"/>
      <c r="S4" s="575"/>
      <c r="T4" s="60"/>
    </row>
    <row r="5" spans="1:67" s="161" customFormat="1" ht="87.75" customHeight="1">
      <c r="A5" s="1035" t="s">
        <v>1</v>
      </c>
      <c r="B5" s="1035" t="s">
        <v>2</v>
      </c>
      <c r="C5" s="1027" t="s">
        <v>3</v>
      </c>
      <c r="D5" s="1027" t="s">
        <v>439</v>
      </c>
      <c r="E5" s="1027" t="s">
        <v>4</v>
      </c>
      <c r="F5" s="1027"/>
      <c r="G5" s="1027" t="s">
        <v>438</v>
      </c>
      <c r="H5" s="1047" t="s">
        <v>454</v>
      </c>
      <c r="I5" s="1047"/>
      <c r="J5" s="1047"/>
      <c r="K5" s="1047"/>
      <c r="L5" s="1047"/>
      <c r="M5" s="1047"/>
      <c r="N5" s="1047"/>
      <c r="O5" s="1047"/>
      <c r="P5" s="1047"/>
      <c r="Q5" s="1047"/>
      <c r="R5" s="1047"/>
      <c r="S5" s="1047"/>
      <c r="T5" s="1042" t="s">
        <v>40</v>
      </c>
    </row>
    <row r="6" spans="1:67" s="161" customFormat="1" ht="30" hidden="1" customHeight="1">
      <c r="A6" s="1035"/>
      <c r="B6" s="1035"/>
      <c r="C6" s="1027"/>
      <c r="D6" s="1027"/>
      <c r="E6" s="62"/>
      <c r="F6" s="62"/>
      <c r="G6" s="1027"/>
      <c r="H6" s="1036" t="s">
        <v>476</v>
      </c>
      <c r="I6" s="1037"/>
      <c r="J6" s="1037"/>
      <c r="K6" s="1037"/>
      <c r="L6" s="1037"/>
      <c r="M6" s="1038"/>
      <c r="N6" s="1027" t="s">
        <v>477</v>
      </c>
      <c r="O6" s="1027"/>
      <c r="P6" s="1027"/>
      <c r="Q6" s="1027"/>
      <c r="R6" s="1027"/>
      <c r="S6" s="1027"/>
      <c r="T6" s="1043"/>
    </row>
    <row r="7" spans="1:67" s="161" customFormat="1" ht="52.5" hidden="1" customHeight="1">
      <c r="A7" s="1035"/>
      <c r="B7" s="1035"/>
      <c r="C7" s="1027"/>
      <c r="D7" s="1027"/>
      <c r="E7" s="62" t="s">
        <v>8</v>
      </c>
      <c r="F7" s="62" t="s">
        <v>10</v>
      </c>
      <c r="G7" s="1027"/>
      <c r="H7" s="550" t="s">
        <v>453</v>
      </c>
      <c r="I7" s="576" t="s">
        <v>473</v>
      </c>
      <c r="J7" s="577" t="s">
        <v>48</v>
      </c>
      <c r="K7" s="577" t="s">
        <v>42</v>
      </c>
      <c r="L7" s="577" t="s">
        <v>46</v>
      </c>
      <c r="M7" s="577" t="s">
        <v>45</v>
      </c>
      <c r="N7" s="550" t="s">
        <v>453</v>
      </c>
      <c r="O7" s="577" t="s">
        <v>43</v>
      </c>
      <c r="P7" s="577" t="s">
        <v>44</v>
      </c>
      <c r="Q7" s="577" t="s">
        <v>47</v>
      </c>
      <c r="R7" s="577" t="s">
        <v>474</v>
      </c>
      <c r="S7" s="577" t="s">
        <v>475</v>
      </c>
      <c r="T7" s="1044"/>
    </row>
    <row r="8" spans="1:67" s="123" customFormat="1" ht="49.5" customHeight="1">
      <c r="A8" s="61" t="s">
        <v>11</v>
      </c>
      <c r="B8" s="917" t="s">
        <v>701</v>
      </c>
      <c r="C8" s="61" t="s">
        <v>16</v>
      </c>
      <c r="D8" s="164">
        <v>4148</v>
      </c>
      <c r="E8" s="164">
        <v>4463.9800000000005</v>
      </c>
      <c r="F8" s="578">
        <v>4474.6000000000004</v>
      </c>
      <c r="G8" s="578">
        <f>+G13</f>
        <v>4890</v>
      </c>
      <c r="H8" s="164">
        <v>1852.4</v>
      </c>
      <c r="I8" s="579"/>
      <c r="J8" s="579"/>
      <c r="K8" s="579"/>
      <c r="L8" s="579"/>
      <c r="M8" s="579"/>
      <c r="N8" s="162">
        <f>N9+N10+N11+N12</f>
        <v>2981.45</v>
      </c>
      <c r="O8" s="579"/>
      <c r="P8" s="579"/>
      <c r="Q8" s="580"/>
      <c r="R8" s="579"/>
      <c r="S8" s="579"/>
      <c r="T8" s="58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row>
    <row r="9" spans="1:67" s="123" customFormat="1" ht="37.5" customHeight="1">
      <c r="A9" s="787">
        <v>1</v>
      </c>
      <c r="B9" s="514" t="s">
        <v>654</v>
      </c>
      <c r="C9" s="511" t="s">
        <v>16</v>
      </c>
      <c r="D9" s="585">
        <v>3950</v>
      </c>
      <c r="E9" s="585">
        <v>4226.43</v>
      </c>
      <c r="F9" s="585">
        <v>4227</v>
      </c>
      <c r="G9" s="585">
        <f>4504</f>
        <v>4504</v>
      </c>
      <c r="H9" s="529">
        <v>1554</v>
      </c>
      <c r="I9" s="579"/>
      <c r="J9" s="579"/>
      <c r="K9" s="579"/>
      <c r="L9" s="579"/>
      <c r="M9" s="579"/>
      <c r="N9" s="320">
        <v>2500</v>
      </c>
      <c r="O9" s="579"/>
      <c r="P9" s="579"/>
      <c r="Q9" s="580"/>
      <c r="R9" s="579"/>
      <c r="S9" s="579"/>
      <c r="T9" s="58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row>
    <row r="10" spans="1:67" s="123" customFormat="1" ht="37.5" customHeight="1">
      <c r="A10" s="787">
        <v>2</v>
      </c>
      <c r="B10" s="472" t="s">
        <v>655</v>
      </c>
      <c r="C10" s="511" t="s">
        <v>16</v>
      </c>
      <c r="D10" s="587">
        <v>198</v>
      </c>
      <c r="E10" s="585">
        <v>237.55</v>
      </c>
      <c r="F10" s="585">
        <v>248</v>
      </c>
      <c r="G10" s="585">
        <f>328+58</f>
        <v>386</v>
      </c>
      <c r="H10" s="529">
        <v>98.4</v>
      </c>
      <c r="I10" s="579"/>
      <c r="J10" s="579"/>
      <c r="K10" s="579"/>
      <c r="L10" s="579"/>
      <c r="M10" s="579"/>
      <c r="N10" s="320">
        <v>230</v>
      </c>
      <c r="O10" s="579"/>
      <c r="P10" s="579"/>
      <c r="Q10" s="580"/>
      <c r="R10" s="579"/>
      <c r="S10" s="579"/>
      <c r="T10" s="58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row>
    <row r="11" spans="1:67" s="123" customFormat="1" ht="37.5" customHeight="1">
      <c r="A11" s="787">
        <v>3</v>
      </c>
      <c r="B11" s="513" t="s">
        <v>656</v>
      </c>
      <c r="C11" s="511" t="s">
        <v>16</v>
      </c>
      <c r="D11" s="587"/>
      <c r="E11" s="585"/>
      <c r="F11" s="585"/>
      <c r="G11" s="585"/>
      <c r="H11" s="529"/>
      <c r="I11" s="579"/>
      <c r="J11" s="579"/>
      <c r="K11" s="579"/>
      <c r="L11" s="579"/>
      <c r="M11" s="579"/>
      <c r="N11" s="916">
        <v>1.45</v>
      </c>
      <c r="O11" s="579"/>
      <c r="P11" s="579"/>
      <c r="Q11" s="580"/>
      <c r="R11" s="579"/>
      <c r="S11" s="579"/>
      <c r="T11" s="58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row>
    <row r="12" spans="1:67" s="123" customFormat="1" ht="37.5" customHeight="1">
      <c r="A12" s="787">
        <v>4</v>
      </c>
      <c r="B12" s="513" t="s">
        <v>653</v>
      </c>
      <c r="C12" s="511" t="s">
        <v>16</v>
      </c>
      <c r="D12" s="587"/>
      <c r="E12" s="585"/>
      <c r="F12" s="585"/>
      <c r="G12" s="585"/>
      <c r="H12" s="529">
        <v>180</v>
      </c>
      <c r="I12" s="579"/>
      <c r="J12" s="579"/>
      <c r="K12" s="579"/>
      <c r="L12" s="579"/>
      <c r="M12" s="579"/>
      <c r="N12" s="320">
        <v>250</v>
      </c>
      <c r="O12" s="579"/>
      <c r="P12" s="579"/>
      <c r="Q12" s="580"/>
      <c r="R12" s="579"/>
      <c r="S12" s="579"/>
      <c r="T12" s="58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row>
    <row r="13" spans="1:67" ht="29.25" hidden="1" customHeight="1">
      <c r="A13" s="64"/>
      <c r="B13" s="65" t="s">
        <v>166</v>
      </c>
      <c r="C13" s="64" t="s">
        <v>16</v>
      </c>
      <c r="D13" s="67">
        <v>4148</v>
      </c>
      <c r="E13" s="67">
        <v>4463.9800000000005</v>
      </c>
      <c r="F13" s="582">
        <v>4474.6000000000004</v>
      </c>
      <c r="G13" s="582">
        <f>+G14+G15</f>
        <v>4890</v>
      </c>
      <c r="H13" s="67"/>
      <c r="I13" s="510"/>
      <c r="J13" s="510"/>
      <c r="K13" s="510"/>
      <c r="L13" s="510"/>
      <c r="M13" s="510"/>
      <c r="N13" s="915"/>
      <c r="O13" s="510"/>
      <c r="P13" s="510"/>
      <c r="Q13" s="510"/>
      <c r="R13" s="510"/>
      <c r="S13" s="510"/>
      <c r="T13" s="255"/>
      <c r="U13" s="583"/>
      <c r="BA13" s="583"/>
    </row>
    <row r="14" spans="1:67" s="549" customFormat="1" ht="29.25" hidden="1" customHeight="1">
      <c r="A14" s="584"/>
      <c r="B14" s="514" t="s">
        <v>167</v>
      </c>
      <c r="C14" s="511" t="s">
        <v>16</v>
      </c>
      <c r="D14" s="585">
        <v>3950</v>
      </c>
      <c r="E14" s="585">
        <v>4226.43</v>
      </c>
      <c r="F14" s="585">
        <v>4227</v>
      </c>
      <c r="G14" s="585">
        <f>4504</f>
        <v>4504</v>
      </c>
      <c r="H14" s="47">
        <v>1754</v>
      </c>
      <c r="I14" s="586"/>
      <c r="J14" s="586"/>
      <c r="K14" s="586"/>
      <c r="L14" s="586"/>
      <c r="M14" s="586"/>
      <c r="N14" s="320">
        <v>2750</v>
      </c>
      <c r="O14" s="586"/>
      <c r="P14" s="586"/>
      <c r="Q14" s="510"/>
      <c r="R14" s="510"/>
      <c r="S14" s="510"/>
      <c r="T14" s="585"/>
      <c r="BA14" s="583"/>
    </row>
    <row r="15" spans="1:67" s="549" customFormat="1" ht="29.25" hidden="1" customHeight="1">
      <c r="A15" s="584"/>
      <c r="B15" s="472" t="s">
        <v>168</v>
      </c>
      <c r="C15" s="511" t="s">
        <v>16</v>
      </c>
      <c r="D15" s="587">
        <v>198</v>
      </c>
      <c r="E15" s="585">
        <v>237.55</v>
      </c>
      <c r="F15" s="585">
        <v>248</v>
      </c>
      <c r="G15" s="585">
        <f>328+58</f>
        <v>386</v>
      </c>
      <c r="H15" s="47">
        <v>98.4</v>
      </c>
      <c r="I15" s="586"/>
      <c r="J15" s="586"/>
      <c r="K15" s="586"/>
      <c r="L15" s="586"/>
      <c r="M15" s="586"/>
      <c r="N15" s="320">
        <v>230</v>
      </c>
      <c r="O15" s="586"/>
      <c r="P15" s="586"/>
      <c r="Q15" s="510"/>
      <c r="R15" s="510"/>
      <c r="S15" s="510"/>
      <c r="T15" s="585"/>
    </row>
    <row r="16" spans="1:67" ht="29.25" hidden="1" customHeight="1">
      <c r="A16" s="64"/>
      <c r="B16" s="65" t="s">
        <v>169</v>
      </c>
      <c r="C16" s="64"/>
      <c r="D16" s="66"/>
      <c r="E16" s="67"/>
      <c r="F16" s="40"/>
      <c r="G16" s="40"/>
      <c r="H16" s="47"/>
      <c r="I16" s="586"/>
      <c r="J16" s="586"/>
      <c r="K16" s="586"/>
      <c r="L16" s="586"/>
      <c r="M16" s="586"/>
      <c r="N16" s="320"/>
      <c r="O16" s="586"/>
      <c r="P16" s="586"/>
      <c r="Q16" s="510"/>
      <c r="R16" s="510"/>
      <c r="S16" s="510"/>
      <c r="T16" s="164"/>
    </row>
    <row r="17" spans="1:67" ht="29.25" hidden="1" customHeight="1">
      <c r="A17" s="64"/>
      <c r="B17" s="65" t="s">
        <v>170</v>
      </c>
      <c r="C17" s="64" t="s">
        <v>59</v>
      </c>
      <c r="D17" s="109">
        <v>20672</v>
      </c>
      <c r="E17" s="109">
        <v>23518</v>
      </c>
      <c r="F17" s="109">
        <v>23714</v>
      </c>
      <c r="G17" s="109">
        <v>26425</v>
      </c>
      <c r="H17" s="162">
        <v>8925</v>
      </c>
      <c r="I17" s="510"/>
      <c r="J17" s="510"/>
      <c r="K17" s="510"/>
      <c r="L17" s="510"/>
      <c r="M17" s="510"/>
      <c r="N17" s="915">
        <v>17500</v>
      </c>
      <c r="O17" s="510"/>
      <c r="P17" s="510"/>
      <c r="Q17" s="510"/>
      <c r="R17" s="510"/>
      <c r="S17" s="510"/>
      <c r="T17" s="164"/>
    </row>
    <row r="18" spans="1:67" ht="29.25" hidden="1" customHeight="1">
      <c r="A18" s="64"/>
      <c r="B18" s="65" t="s">
        <v>171</v>
      </c>
      <c r="C18" s="64" t="s">
        <v>59</v>
      </c>
      <c r="D18" s="66">
        <v>5.03</v>
      </c>
      <c r="E18" s="588">
        <v>5.7</v>
      </c>
      <c r="F18" s="588">
        <v>5.8</v>
      </c>
      <c r="G18" s="588">
        <v>6.52</v>
      </c>
      <c r="H18" s="162">
        <v>1.8699999999999992</v>
      </c>
      <c r="I18" s="510"/>
      <c r="J18" s="510"/>
      <c r="K18" s="510"/>
      <c r="L18" s="510"/>
      <c r="M18" s="510"/>
      <c r="N18" s="915">
        <v>4.6500000000000004</v>
      </c>
      <c r="O18" s="510"/>
      <c r="P18" s="510"/>
      <c r="Q18" s="510"/>
      <c r="R18" s="510"/>
      <c r="S18" s="510"/>
      <c r="T18" s="164"/>
    </row>
    <row r="19" spans="1:67" ht="29.25" hidden="1" customHeight="1">
      <c r="A19" s="64"/>
      <c r="B19" s="65" t="s">
        <v>172</v>
      </c>
      <c r="C19" s="64" t="s">
        <v>59</v>
      </c>
      <c r="D19" s="66">
        <v>13.79</v>
      </c>
      <c r="E19" s="588">
        <v>15.63</v>
      </c>
      <c r="F19" s="588">
        <v>15.83</v>
      </c>
      <c r="G19" s="588">
        <v>17.87</v>
      </c>
      <c r="H19" s="162">
        <v>8.6700000000000017</v>
      </c>
      <c r="I19" s="510"/>
      <c r="J19" s="510"/>
      <c r="K19" s="510"/>
      <c r="L19" s="510"/>
      <c r="M19" s="510"/>
      <c r="N19" s="915">
        <v>9.1999999999999993</v>
      </c>
      <c r="O19" s="510"/>
      <c r="P19" s="510"/>
      <c r="Q19" s="510"/>
      <c r="R19" s="510"/>
      <c r="S19" s="510"/>
      <c r="T19" s="164"/>
    </row>
    <row r="20" spans="1:67" ht="29.25" hidden="1" customHeight="1">
      <c r="A20" s="64"/>
      <c r="B20" s="65" t="s">
        <v>173</v>
      </c>
      <c r="C20" s="64" t="s">
        <v>59</v>
      </c>
      <c r="D20" s="89">
        <v>256</v>
      </c>
      <c r="E20" s="109">
        <v>290</v>
      </c>
      <c r="F20" s="109">
        <v>298</v>
      </c>
      <c r="G20" s="109">
        <v>331</v>
      </c>
      <c r="H20" s="162">
        <v>66</v>
      </c>
      <c r="I20" s="510"/>
      <c r="J20" s="510"/>
      <c r="K20" s="510"/>
      <c r="L20" s="510"/>
      <c r="M20" s="510"/>
      <c r="N20" s="915">
        <v>265</v>
      </c>
      <c r="O20" s="510"/>
      <c r="P20" s="510"/>
      <c r="Q20" s="510"/>
      <c r="R20" s="510"/>
      <c r="S20" s="510"/>
      <c r="T20" s="164"/>
    </row>
    <row r="21" spans="1:67" ht="29.25" hidden="1" customHeight="1">
      <c r="A21" s="64"/>
      <c r="B21" s="65" t="s">
        <v>174</v>
      </c>
      <c r="C21" s="64" t="s">
        <v>16</v>
      </c>
      <c r="D21" s="66">
        <v>26.86</v>
      </c>
      <c r="E21" s="588">
        <v>30.45</v>
      </c>
      <c r="F21" s="588">
        <v>30.65</v>
      </c>
      <c r="G21" s="588">
        <v>34.81</v>
      </c>
      <c r="H21" s="162">
        <v>12</v>
      </c>
      <c r="I21" s="510"/>
      <c r="J21" s="510"/>
      <c r="K21" s="510"/>
      <c r="L21" s="510"/>
      <c r="M21" s="510"/>
      <c r="N21" s="915">
        <v>24</v>
      </c>
      <c r="O21" s="510"/>
      <c r="P21" s="510"/>
      <c r="Q21" s="510"/>
      <c r="R21" s="510"/>
      <c r="S21" s="510"/>
      <c r="T21" s="164"/>
    </row>
    <row r="22" spans="1:67" ht="29.25" hidden="1" customHeight="1">
      <c r="A22" s="64"/>
      <c r="B22" s="65" t="s">
        <v>175</v>
      </c>
      <c r="C22" s="64" t="s">
        <v>59</v>
      </c>
      <c r="D22" s="66">
        <v>181</v>
      </c>
      <c r="E22" s="589">
        <v>205.2</v>
      </c>
      <c r="F22" s="589">
        <v>207.2</v>
      </c>
      <c r="G22" s="589">
        <v>234.5</v>
      </c>
      <c r="H22" s="162">
        <v>124</v>
      </c>
      <c r="I22" s="510"/>
      <c r="J22" s="510"/>
      <c r="K22" s="510"/>
      <c r="L22" s="510"/>
      <c r="M22" s="510"/>
      <c r="N22" s="915">
        <v>112</v>
      </c>
      <c r="O22" s="510"/>
      <c r="P22" s="510"/>
      <c r="Q22" s="510"/>
      <c r="R22" s="510"/>
      <c r="S22" s="510"/>
      <c r="T22" s="164"/>
    </row>
    <row r="23" spans="1:67" s="161" customFormat="1" ht="47.25" customHeight="1">
      <c r="A23" s="61" t="s">
        <v>19</v>
      </c>
      <c r="B23" s="917" t="s">
        <v>700</v>
      </c>
      <c r="C23" s="61"/>
      <c r="D23" s="590"/>
      <c r="E23" s="164"/>
      <c r="F23" s="164"/>
      <c r="G23" s="164"/>
      <c r="H23" s="162"/>
      <c r="I23" s="579"/>
      <c r="J23" s="579"/>
      <c r="K23" s="579"/>
      <c r="L23" s="579"/>
      <c r="M23" s="579"/>
      <c r="N23" s="915"/>
      <c r="O23" s="579"/>
      <c r="P23" s="579"/>
      <c r="Q23" s="579"/>
      <c r="R23" s="579"/>
      <c r="S23" s="579"/>
      <c r="T23" s="164"/>
    </row>
    <row r="24" spans="1:67" s="278" customFormat="1" ht="37.5" customHeight="1">
      <c r="A24" s="64">
        <v>1</v>
      </c>
      <c r="B24" s="65" t="s">
        <v>589</v>
      </c>
      <c r="C24" s="64" t="s">
        <v>596</v>
      </c>
      <c r="D24" s="66">
        <v>24</v>
      </c>
      <c r="E24" s="67">
        <v>23</v>
      </c>
      <c r="F24" s="67">
        <v>23</v>
      </c>
      <c r="G24" s="67">
        <v>23</v>
      </c>
      <c r="H24" s="164">
        <v>17</v>
      </c>
      <c r="I24" s="510"/>
      <c r="J24" s="510"/>
      <c r="K24" s="510">
        <v>11</v>
      </c>
      <c r="L24" s="510">
        <v>3</v>
      </c>
      <c r="M24" s="510">
        <v>3</v>
      </c>
      <c r="N24" s="320">
        <v>18</v>
      </c>
      <c r="O24" s="510"/>
      <c r="P24" s="510"/>
      <c r="Q24" s="510"/>
      <c r="R24" s="510"/>
      <c r="S24" s="510"/>
      <c r="T24" s="164"/>
      <c r="U24" s="792"/>
      <c r="V24" s="792"/>
      <c r="W24" s="792"/>
      <c r="X24" s="792"/>
      <c r="Y24" s="792"/>
      <c r="Z24" s="792"/>
      <c r="AA24" s="792"/>
      <c r="AB24" s="792"/>
      <c r="AC24" s="792"/>
      <c r="AD24" s="792"/>
      <c r="AE24" s="792"/>
      <c r="AF24" s="792"/>
      <c r="AG24" s="792"/>
      <c r="AH24" s="792"/>
      <c r="AI24" s="792"/>
      <c r="AJ24" s="792"/>
      <c r="AK24" s="793"/>
      <c r="AL24" s="792"/>
      <c r="AM24" s="792"/>
      <c r="AN24" s="792"/>
      <c r="AO24" s="792"/>
      <c r="AP24" s="792"/>
      <c r="AQ24" s="792"/>
      <c r="AR24" s="792"/>
      <c r="AS24" s="792"/>
      <c r="AT24" s="792"/>
      <c r="AU24" s="792"/>
      <c r="AV24" s="792"/>
      <c r="AW24" s="792"/>
      <c r="AX24" s="792"/>
      <c r="AY24" s="792"/>
      <c r="AZ24" s="792"/>
      <c r="BA24" s="792"/>
      <c r="BB24" s="792"/>
      <c r="BC24" s="792"/>
      <c r="BD24" s="792"/>
      <c r="BE24" s="792"/>
      <c r="BF24" s="792"/>
      <c r="BG24" s="792"/>
      <c r="BH24" s="792"/>
      <c r="BI24" s="792"/>
      <c r="BJ24" s="792"/>
      <c r="BK24" s="792"/>
      <c r="BL24" s="792"/>
      <c r="BM24" s="792"/>
      <c r="BN24" s="792"/>
      <c r="BO24" s="792"/>
    </row>
    <row r="25" spans="1:67" s="278" customFormat="1" ht="37.5" customHeight="1">
      <c r="A25" s="64">
        <v>2</v>
      </c>
      <c r="B25" s="65" t="s">
        <v>595</v>
      </c>
      <c r="C25" s="64" t="s">
        <v>596</v>
      </c>
      <c r="D25" s="66">
        <v>2</v>
      </c>
      <c r="E25" s="67">
        <v>2</v>
      </c>
      <c r="F25" s="67">
        <v>2</v>
      </c>
      <c r="G25" s="67">
        <v>2</v>
      </c>
      <c r="H25" s="164"/>
      <c r="I25" s="510"/>
      <c r="J25" s="510"/>
      <c r="K25" s="510"/>
      <c r="L25" s="510"/>
      <c r="M25" s="510"/>
      <c r="N25" s="915">
        <v>3</v>
      </c>
      <c r="O25" s="510"/>
      <c r="P25" s="510"/>
      <c r="Q25" s="510"/>
      <c r="R25" s="510"/>
      <c r="S25" s="510"/>
      <c r="T25" s="164"/>
      <c r="U25" s="792"/>
      <c r="V25" s="792"/>
      <c r="W25" s="792"/>
      <c r="X25" s="792"/>
      <c r="Y25" s="792"/>
      <c r="Z25" s="792"/>
      <c r="AA25" s="792"/>
      <c r="AB25" s="792"/>
      <c r="AC25" s="792"/>
      <c r="AD25" s="792"/>
      <c r="AE25" s="792"/>
      <c r="AF25" s="792"/>
      <c r="AG25" s="792"/>
      <c r="AH25" s="792"/>
      <c r="AI25" s="792"/>
      <c r="AJ25" s="792"/>
      <c r="AK25" s="792"/>
      <c r="AL25" s="792"/>
      <c r="AM25" s="792"/>
      <c r="AN25" s="792"/>
      <c r="AO25" s="792"/>
      <c r="AP25" s="792"/>
      <c r="AQ25" s="792"/>
      <c r="AR25" s="792"/>
      <c r="AS25" s="792"/>
      <c r="AT25" s="792"/>
      <c r="AU25" s="792"/>
      <c r="AV25" s="792"/>
      <c r="AW25" s="792"/>
      <c r="AX25" s="792"/>
      <c r="AY25" s="792"/>
      <c r="AZ25" s="792"/>
      <c r="BA25" s="792"/>
      <c r="BB25" s="792"/>
      <c r="BC25" s="792"/>
      <c r="BD25" s="792"/>
      <c r="BE25" s="792"/>
      <c r="BF25" s="792"/>
      <c r="BG25" s="792"/>
      <c r="BH25" s="792"/>
      <c r="BI25" s="792"/>
      <c r="BJ25" s="792"/>
      <c r="BK25" s="792"/>
      <c r="BL25" s="792"/>
      <c r="BM25" s="792"/>
      <c r="BN25" s="792"/>
      <c r="BO25" s="792"/>
    </row>
    <row r="26" spans="1:67" s="278" customFormat="1" ht="37.5" customHeight="1">
      <c r="A26" s="64">
        <v>3</v>
      </c>
      <c r="B26" s="65" t="s">
        <v>590</v>
      </c>
      <c r="C26" s="64" t="s">
        <v>177</v>
      </c>
      <c r="D26" s="66">
        <v>752</v>
      </c>
      <c r="E26" s="67">
        <v>823</v>
      </c>
      <c r="F26" s="67">
        <v>823</v>
      </c>
      <c r="G26" s="67">
        <v>823</v>
      </c>
      <c r="H26" s="164">
        <v>255</v>
      </c>
      <c r="I26" s="510"/>
      <c r="J26" s="510"/>
      <c r="K26" s="510"/>
      <c r="L26" s="510"/>
      <c r="M26" s="510"/>
      <c r="N26" s="915">
        <v>617</v>
      </c>
      <c r="O26" s="510"/>
      <c r="P26" s="510"/>
      <c r="Q26" s="510"/>
      <c r="R26" s="510"/>
      <c r="S26" s="510"/>
      <c r="T26" s="164"/>
      <c r="U26" s="792"/>
      <c r="V26" s="792"/>
      <c r="W26" s="792"/>
      <c r="X26" s="792"/>
      <c r="Y26" s="792"/>
      <c r="Z26" s="792"/>
      <c r="AA26" s="792"/>
      <c r="AB26" s="792"/>
      <c r="AC26" s="792"/>
      <c r="AD26" s="792"/>
      <c r="AE26" s="792"/>
      <c r="AF26" s="792"/>
      <c r="AG26" s="792"/>
      <c r="AH26" s="792"/>
      <c r="AI26" s="792"/>
      <c r="AJ26" s="792"/>
      <c r="AK26" s="792"/>
      <c r="AL26" s="792"/>
      <c r="AM26" s="792"/>
      <c r="AN26" s="792"/>
      <c r="AO26" s="792"/>
      <c r="AP26" s="792"/>
      <c r="AQ26" s="792"/>
      <c r="AR26" s="792"/>
      <c r="AS26" s="792"/>
      <c r="AT26" s="792"/>
      <c r="AU26" s="792"/>
      <c r="AV26" s="792"/>
      <c r="AW26" s="792"/>
      <c r="AX26" s="792"/>
      <c r="AY26" s="792"/>
      <c r="AZ26" s="792"/>
      <c r="BA26" s="792"/>
      <c r="BB26" s="792"/>
      <c r="BC26" s="792"/>
      <c r="BD26" s="792"/>
      <c r="BE26" s="792"/>
      <c r="BF26" s="792"/>
      <c r="BG26" s="792"/>
      <c r="BH26" s="792"/>
      <c r="BI26" s="792"/>
      <c r="BJ26" s="792"/>
      <c r="BK26" s="792"/>
      <c r="BL26" s="792"/>
      <c r="BM26" s="792"/>
      <c r="BN26" s="792"/>
      <c r="BO26" s="792"/>
    </row>
    <row r="27" spans="1:67" s="278" customFormat="1" ht="37.5" customHeight="1">
      <c r="A27" s="64">
        <v>4</v>
      </c>
      <c r="B27" s="65" t="s">
        <v>178</v>
      </c>
      <c r="C27" s="64" t="s">
        <v>22</v>
      </c>
      <c r="D27" s="66">
        <v>55</v>
      </c>
      <c r="E27" s="67">
        <v>65</v>
      </c>
      <c r="F27" s="67">
        <v>65</v>
      </c>
      <c r="G27" s="67">
        <v>65</v>
      </c>
      <c r="H27" s="164">
        <v>65</v>
      </c>
      <c r="I27" s="510"/>
      <c r="J27" s="510"/>
      <c r="K27" s="510"/>
      <c r="L27" s="510"/>
      <c r="M27" s="510"/>
      <c r="N27" s="915">
        <v>65</v>
      </c>
      <c r="O27" s="510"/>
      <c r="P27" s="510"/>
      <c r="Q27" s="510"/>
      <c r="R27" s="510"/>
      <c r="S27" s="510"/>
      <c r="T27" s="164"/>
      <c r="U27" s="792"/>
      <c r="V27" s="792"/>
      <c r="W27" s="792"/>
      <c r="X27" s="792"/>
      <c r="Y27" s="792"/>
      <c r="Z27" s="792"/>
      <c r="AA27" s="792"/>
      <c r="AB27" s="792"/>
      <c r="AC27" s="792"/>
      <c r="AD27" s="792"/>
      <c r="AE27" s="792"/>
      <c r="AF27" s="792"/>
      <c r="AG27" s="792"/>
      <c r="AH27" s="792"/>
      <c r="AI27" s="792"/>
      <c r="AJ27" s="792"/>
      <c r="AK27" s="792"/>
      <c r="AL27" s="792"/>
      <c r="AM27" s="792"/>
      <c r="AN27" s="792"/>
      <c r="AO27" s="792"/>
      <c r="AP27" s="792"/>
      <c r="AQ27" s="792"/>
      <c r="AR27" s="792"/>
      <c r="AS27" s="792"/>
      <c r="AT27" s="792"/>
      <c r="AU27" s="792"/>
      <c r="AV27" s="792"/>
      <c r="AW27" s="792"/>
      <c r="AX27" s="792"/>
      <c r="AY27" s="792"/>
      <c r="AZ27" s="792"/>
      <c r="BA27" s="792"/>
      <c r="BB27" s="792"/>
      <c r="BC27" s="792"/>
      <c r="BD27" s="792"/>
      <c r="BE27" s="792"/>
      <c r="BF27" s="792"/>
      <c r="BG27" s="792"/>
      <c r="BH27" s="792"/>
      <c r="BI27" s="792"/>
      <c r="BJ27" s="792"/>
      <c r="BK27" s="792"/>
      <c r="BL27" s="792"/>
      <c r="BM27" s="792"/>
      <c r="BN27" s="792"/>
      <c r="BO27" s="792"/>
    </row>
    <row r="28" spans="1:67" s="276" customFormat="1" ht="37.5" customHeight="1">
      <c r="A28" s="511">
        <v>5</v>
      </c>
      <c r="B28" s="514" t="s">
        <v>591</v>
      </c>
      <c r="C28" s="511" t="s">
        <v>597</v>
      </c>
      <c r="D28" s="39">
        <v>54</v>
      </c>
      <c r="E28" s="40">
        <v>50</v>
      </c>
      <c r="F28" s="40">
        <v>50</v>
      </c>
      <c r="G28" s="40">
        <v>50</v>
      </c>
      <c r="H28" s="49">
        <f>I28+J28+K28+L28+M28</f>
        <v>20</v>
      </c>
      <c r="I28" s="40"/>
      <c r="J28" s="40">
        <v>2</v>
      </c>
      <c r="K28" s="40">
        <v>8</v>
      </c>
      <c r="L28" s="40">
        <v>6</v>
      </c>
      <c r="M28" s="40">
        <v>4</v>
      </c>
      <c r="N28" s="320">
        <f>+O28+P28+Q28+R28+S28</f>
        <v>57</v>
      </c>
      <c r="O28" s="586">
        <v>41</v>
      </c>
      <c r="P28" s="586">
        <v>16</v>
      </c>
      <c r="Q28" s="40"/>
      <c r="R28" s="40"/>
      <c r="S28" s="40"/>
      <c r="T28" s="49"/>
      <c r="U28" s="794"/>
      <c r="V28" s="794"/>
      <c r="W28" s="794"/>
      <c r="X28" s="794"/>
      <c r="Y28" s="794"/>
      <c r="Z28" s="794"/>
      <c r="AA28" s="794"/>
      <c r="AB28" s="794"/>
      <c r="AC28" s="794"/>
      <c r="AD28" s="794"/>
      <c r="AE28" s="794"/>
      <c r="AF28" s="794"/>
      <c r="AG28" s="794"/>
      <c r="AH28" s="794"/>
      <c r="AI28" s="794"/>
      <c r="AJ28" s="794"/>
      <c r="AK28" s="794"/>
      <c r="AL28" s="794"/>
      <c r="AM28" s="794"/>
      <c r="AN28" s="794"/>
      <c r="AO28" s="794"/>
      <c r="AP28" s="794"/>
      <c r="AQ28" s="794"/>
      <c r="AR28" s="794"/>
      <c r="AS28" s="794"/>
      <c r="AT28" s="794"/>
      <c r="AU28" s="794"/>
      <c r="AV28" s="794"/>
      <c r="AW28" s="794"/>
      <c r="AX28" s="794"/>
      <c r="AY28" s="794"/>
      <c r="AZ28" s="794"/>
      <c r="BA28" s="794"/>
      <c r="BB28" s="794"/>
      <c r="BC28" s="794"/>
      <c r="BD28" s="794"/>
      <c r="BE28" s="794"/>
      <c r="BF28" s="794"/>
      <c r="BG28" s="794"/>
      <c r="BH28" s="794"/>
      <c r="BI28" s="794"/>
      <c r="BJ28" s="794"/>
      <c r="BK28" s="794"/>
      <c r="BL28" s="794"/>
      <c r="BM28" s="794"/>
      <c r="BN28" s="794"/>
      <c r="BO28" s="794"/>
    </row>
    <row r="29" spans="1:67" s="792" customFormat="1" ht="37.5" customHeight="1">
      <c r="A29" s="64">
        <v>6</v>
      </c>
      <c r="B29" s="65" t="s">
        <v>180</v>
      </c>
      <c r="C29" s="203" t="s">
        <v>181</v>
      </c>
      <c r="D29" s="40">
        <v>223490</v>
      </c>
      <c r="E29" s="40">
        <v>228450</v>
      </c>
      <c r="F29" s="40">
        <f>+F30+F35</f>
        <v>228643</v>
      </c>
      <c r="G29" s="40">
        <f>+G30+G35</f>
        <v>268550</v>
      </c>
      <c r="H29" s="49">
        <v>116349</v>
      </c>
      <c r="I29" s="586">
        <v>0</v>
      </c>
      <c r="J29" s="586">
        <v>20749</v>
      </c>
      <c r="K29" s="586">
        <v>45861</v>
      </c>
      <c r="L29" s="586">
        <v>24724</v>
      </c>
      <c r="M29" s="586">
        <v>25015</v>
      </c>
      <c r="N29" s="915">
        <f>+O29+P29+Q29+R29</f>
        <v>232660</v>
      </c>
      <c r="O29" s="586">
        <f>+O30+O35</f>
        <v>74370</v>
      </c>
      <c r="P29" s="586">
        <f t="shared" ref="P29:R29" si="0">+P30+P35</f>
        <v>75890</v>
      </c>
      <c r="Q29" s="586">
        <f t="shared" si="0"/>
        <v>77400</v>
      </c>
      <c r="R29" s="586">
        <f t="shared" si="0"/>
        <v>5000</v>
      </c>
      <c r="S29" s="586">
        <f>+S30+S35</f>
        <v>0</v>
      </c>
      <c r="T29" s="592"/>
    </row>
    <row r="30" spans="1:67" s="278" customFormat="1" ht="33" customHeight="1">
      <c r="A30" s="64">
        <v>7</v>
      </c>
      <c r="B30" s="65" t="s">
        <v>592</v>
      </c>
      <c r="C30" s="64" t="s">
        <v>181</v>
      </c>
      <c r="D30" s="67">
        <v>4310</v>
      </c>
      <c r="E30" s="67">
        <v>14300</v>
      </c>
      <c r="F30" s="593">
        <v>17918</v>
      </c>
      <c r="G30" s="594">
        <v>11800</v>
      </c>
      <c r="H30" s="164">
        <v>5581</v>
      </c>
      <c r="I30" s="510">
        <v>0</v>
      </c>
      <c r="J30" s="510">
        <v>995</v>
      </c>
      <c r="K30" s="510">
        <v>2200</v>
      </c>
      <c r="L30" s="510">
        <v>1186</v>
      </c>
      <c r="M30" s="510">
        <v>1200</v>
      </c>
      <c r="N30" s="915">
        <f>+O30+P30+Q30+R30</f>
        <v>11140</v>
      </c>
      <c r="O30" s="510">
        <v>3410</v>
      </c>
      <c r="P30" s="510">
        <v>3480</v>
      </c>
      <c r="Q30" s="510">
        <v>3550</v>
      </c>
      <c r="R30" s="510">
        <v>700</v>
      </c>
      <c r="S30" s="510">
        <v>0</v>
      </c>
      <c r="T30" s="595"/>
      <c r="U30" s="792"/>
      <c r="V30" s="792"/>
      <c r="W30" s="792"/>
      <c r="X30" s="792"/>
      <c r="Y30" s="792"/>
      <c r="Z30" s="792"/>
      <c r="AA30" s="792"/>
      <c r="AB30" s="792"/>
      <c r="AC30" s="792"/>
      <c r="AD30" s="792"/>
      <c r="AE30" s="792"/>
      <c r="AF30" s="792"/>
      <c r="AG30" s="792"/>
      <c r="AH30" s="792"/>
      <c r="AI30" s="792"/>
      <c r="AJ30" s="792"/>
      <c r="AK30" s="792"/>
      <c r="AL30" s="792"/>
      <c r="AM30" s="792"/>
      <c r="AN30" s="792"/>
      <c r="AO30" s="792"/>
      <c r="AP30" s="792"/>
      <c r="AQ30" s="792"/>
      <c r="AR30" s="792"/>
      <c r="AS30" s="792"/>
      <c r="AT30" s="792"/>
      <c r="AU30" s="792"/>
      <c r="AV30" s="792"/>
      <c r="AW30" s="792"/>
      <c r="AX30" s="792"/>
      <c r="AY30" s="792"/>
      <c r="AZ30" s="792"/>
      <c r="BA30" s="792"/>
      <c r="BB30" s="792"/>
      <c r="BC30" s="792"/>
      <c r="BD30" s="792"/>
      <c r="BE30" s="792"/>
      <c r="BF30" s="792"/>
      <c r="BG30" s="792"/>
      <c r="BH30" s="792"/>
      <c r="BI30" s="792"/>
      <c r="BJ30" s="792"/>
      <c r="BK30" s="792"/>
      <c r="BL30" s="792"/>
      <c r="BM30" s="792"/>
      <c r="BN30" s="792"/>
      <c r="BO30" s="792"/>
    </row>
    <row r="31" spans="1:67" ht="42" hidden="1" customHeight="1">
      <c r="A31" s="64"/>
      <c r="B31" s="65" t="s">
        <v>182</v>
      </c>
      <c r="C31" s="64" t="s">
        <v>181</v>
      </c>
      <c r="D31" s="67">
        <v>3480</v>
      </c>
      <c r="E31" s="67">
        <v>10000</v>
      </c>
      <c r="F31" s="593">
        <v>17438</v>
      </c>
      <c r="G31" s="596">
        <v>11800</v>
      </c>
      <c r="H31" s="164">
        <v>3981</v>
      </c>
      <c r="I31" s="510">
        <v>0</v>
      </c>
      <c r="J31" s="510">
        <v>710</v>
      </c>
      <c r="K31" s="510">
        <v>1569</v>
      </c>
      <c r="L31" s="510">
        <v>846</v>
      </c>
      <c r="M31" s="510">
        <v>856</v>
      </c>
      <c r="N31" s="915">
        <v>7962</v>
      </c>
      <c r="O31" s="510">
        <v>2552</v>
      </c>
      <c r="P31" s="510">
        <v>2604</v>
      </c>
      <c r="Q31" s="510">
        <v>2656</v>
      </c>
      <c r="R31" s="510">
        <v>150</v>
      </c>
      <c r="S31" s="510">
        <v>0</v>
      </c>
      <c r="T31" s="164"/>
    </row>
    <row r="32" spans="1:67" ht="42" hidden="1" customHeight="1">
      <c r="A32" s="64"/>
      <c r="B32" s="65" t="s">
        <v>183</v>
      </c>
      <c r="C32" s="64" t="s">
        <v>184</v>
      </c>
      <c r="D32" s="66">
        <v>1.9</v>
      </c>
      <c r="E32" s="592">
        <v>1.9</v>
      </c>
      <c r="F32" s="592">
        <v>1.9</v>
      </c>
      <c r="G32" s="592">
        <v>1.9</v>
      </c>
      <c r="H32" s="164">
        <v>1.9</v>
      </c>
      <c r="I32" s="510">
        <v>0</v>
      </c>
      <c r="J32" s="510"/>
      <c r="K32" s="510"/>
      <c r="L32" s="510"/>
      <c r="M32" s="510"/>
      <c r="N32" s="915">
        <v>0</v>
      </c>
      <c r="O32" s="510"/>
      <c r="P32" s="510"/>
      <c r="Q32" s="510"/>
      <c r="R32" s="510"/>
      <c r="S32" s="510">
        <v>0</v>
      </c>
      <c r="T32" s="164"/>
    </row>
    <row r="33" spans="1:67" ht="42" hidden="1" customHeight="1">
      <c r="A33" s="64"/>
      <c r="B33" s="69" t="s">
        <v>185</v>
      </c>
      <c r="C33" s="64" t="s">
        <v>14</v>
      </c>
      <c r="D33" s="66">
        <v>2</v>
      </c>
      <c r="E33" s="67">
        <v>2</v>
      </c>
      <c r="F33" s="67">
        <v>2</v>
      </c>
      <c r="G33" s="67">
        <v>2</v>
      </c>
      <c r="H33" s="164">
        <v>2</v>
      </c>
      <c r="I33" s="510">
        <v>0</v>
      </c>
      <c r="J33" s="510"/>
      <c r="K33" s="510"/>
      <c r="L33" s="510"/>
      <c r="M33" s="510"/>
      <c r="N33" s="915">
        <v>0</v>
      </c>
      <c r="O33" s="510"/>
      <c r="P33" s="510"/>
      <c r="Q33" s="510"/>
      <c r="R33" s="510"/>
      <c r="S33" s="510">
        <v>0</v>
      </c>
      <c r="T33" s="164"/>
    </row>
    <row r="34" spans="1:67" ht="45" hidden="1" customHeight="1">
      <c r="A34" s="64"/>
      <c r="B34" s="69" t="s">
        <v>186</v>
      </c>
      <c r="C34" s="64" t="s">
        <v>14</v>
      </c>
      <c r="D34" s="66">
        <v>1</v>
      </c>
      <c r="E34" s="67">
        <v>1</v>
      </c>
      <c r="F34" s="67">
        <v>1</v>
      </c>
      <c r="G34" s="67">
        <v>1</v>
      </c>
      <c r="H34" s="164">
        <v>1</v>
      </c>
      <c r="I34" s="510">
        <v>0</v>
      </c>
      <c r="J34" s="510"/>
      <c r="K34" s="510"/>
      <c r="L34" s="510"/>
      <c r="M34" s="510"/>
      <c r="N34" s="915">
        <v>0</v>
      </c>
      <c r="O34" s="510"/>
      <c r="P34" s="510"/>
      <c r="Q34" s="510"/>
      <c r="R34" s="510"/>
      <c r="S34" s="510">
        <v>0</v>
      </c>
      <c r="T34" s="164"/>
    </row>
    <row r="35" spans="1:67" s="278" customFormat="1" ht="39.75" customHeight="1">
      <c r="A35" s="64">
        <v>8</v>
      </c>
      <c r="B35" s="65" t="s">
        <v>593</v>
      </c>
      <c r="C35" s="64" t="s">
        <v>181</v>
      </c>
      <c r="D35" s="67">
        <v>219180</v>
      </c>
      <c r="E35" s="67">
        <v>214150</v>
      </c>
      <c r="F35" s="597">
        <v>210725</v>
      </c>
      <c r="G35" s="563">
        <v>256750</v>
      </c>
      <c r="H35" s="164">
        <v>110764</v>
      </c>
      <c r="I35" s="510">
        <v>0</v>
      </c>
      <c r="J35" s="510">
        <v>19753</v>
      </c>
      <c r="K35" s="510">
        <v>43660</v>
      </c>
      <c r="L35" s="510">
        <v>23537</v>
      </c>
      <c r="M35" s="510">
        <v>23814</v>
      </c>
      <c r="N35" s="915">
        <f>+O35+P35+Q35+R35</f>
        <v>221520</v>
      </c>
      <c r="O35" s="510">
        <v>70960</v>
      </c>
      <c r="P35" s="510">
        <v>72410</v>
      </c>
      <c r="Q35" s="510">
        <v>73850</v>
      </c>
      <c r="R35" s="510">
        <v>4300</v>
      </c>
      <c r="S35" s="510">
        <v>0</v>
      </c>
      <c r="T35" s="164"/>
      <c r="U35" s="792"/>
      <c r="V35" s="792"/>
      <c r="W35" s="792"/>
      <c r="X35" s="792"/>
      <c r="Y35" s="792"/>
      <c r="Z35" s="792"/>
      <c r="AA35" s="792"/>
      <c r="AB35" s="792"/>
      <c r="AC35" s="792"/>
      <c r="AD35" s="792"/>
      <c r="AE35" s="792"/>
      <c r="AF35" s="792"/>
      <c r="AG35" s="792"/>
      <c r="AH35" s="792"/>
      <c r="AI35" s="792"/>
      <c r="AJ35" s="792"/>
      <c r="AK35" s="792"/>
      <c r="AL35" s="792"/>
      <c r="AM35" s="792"/>
      <c r="AN35" s="792"/>
      <c r="AO35" s="792"/>
      <c r="AP35" s="792"/>
      <c r="AQ35" s="792"/>
      <c r="AR35" s="792"/>
      <c r="AS35" s="792"/>
      <c r="AT35" s="792"/>
      <c r="AU35" s="792"/>
      <c r="AV35" s="792"/>
      <c r="AW35" s="792"/>
      <c r="AX35" s="792"/>
      <c r="AY35" s="792"/>
      <c r="AZ35" s="792"/>
      <c r="BA35" s="792"/>
      <c r="BB35" s="792"/>
      <c r="BC35" s="792"/>
      <c r="BD35" s="792"/>
      <c r="BE35" s="792"/>
      <c r="BF35" s="792"/>
      <c r="BG35" s="792"/>
      <c r="BH35" s="792"/>
      <c r="BI35" s="792"/>
      <c r="BJ35" s="792"/>
      <c r="BK35" s="792"/>
      <c r="BL35" s="792"/>
      <c r="BM35" s="792"/>
      <c r="BN35" s="792"/>
      <c r="BO35" s="792"/>
    </row>
    <row r="36" spans="1:67" ht="45" hidden="1" customHeight="1">
      <c r="A36" s="64"/>
      <c r="B36" s="65" t="s">
        <v>182</v>
      </c>
      <c r="C36" s="64" t="s">
        <v>181</v>
      </c>
      <c r="D36" s="67">
        <v>92200</v>
      </c>
      <c r="E36" s="67">
        <v>147150</v>
      </c>
      <c r="F36" s="597">
        <v>132955</v>
      </c>
      <c r="G36" s="563">
        <v>110750</v>
      </c>
      <c r="H36" s="164">
        <v>41581</v>
      </c>
      <c r="I36" s="510">
        <v>0</v>
      </c>
      <c r="J36" s="510">
        <v>7415</v>
      </c>
      <c r="K36" s="510">
        <v>16390</v>
      </c>
      <c r="L36" s="510">
        <v>8836</v>
      </c>
      <c r="M36" s="510">
        <v>8940</v>
      </c>
      <c r="N36" s="915">
        <v>83162</v>
      </c>
      <c r="O36" s="510">
        <v>25876</v>
      </c>
      <c r="P36" s="510">
        <v>26404</v>
      </c>
      <c r="Q36" s="510">
        <v>26932</v>
      </c>
      <c r="R36" s="510">
        <v>3950</v>
      </c>
      <c r="S36" s="510">
        <v>0</v>
      </c>
      <c r="T36" s="164"/>
    </row>
    <row r="37" spans="1:67" ht="45" hidden="1" customHeight="1">
      <c r="A37" s="64"/>
      <c r="B37" s="65" t="s">
        <v>187</v>
      </c>
      <c r="C37" s="64" t="s">
        <v>184</v>
      </c>
      <c r="D37" s="66">
        <v>2.1</v>
      </c>
      <c r="E37" s="592">
        <v>2.1</v>
      </c>
      <c r="F37" s="592">
        <v>2.1</v>
      </c>
      <c r="G37" s="592">
        <v>2.1</v>
      </c>
      <c r="H37" s="164">
        <v>2.1</v>
      </c>
      <c r="I37" s="510">
        <v>0</v>
      </c>
      <c r="J37" s="510"/>
      <c r="K37" s="510"/>
      <c r="L37" s="510"/>
      <c r="M37" s="510"/>
      <c r="N37" s="915">
        <v>0</v>
      </c>
      <c r="O37" s="510"/>
      <c r="P37" s="510"/>
      <c r="Q37" s="510"/>
      <c r="R37" s="510"/>
      <c r="S37" s="510">
        <v>0</v>
      </c>
      <c r="T37" s="164"/>
    </row>
    <row r="38" spans="1:67" ht="45" hidden="1" customHeight="1">
      <c r="A38" s="64"/>
      <c r="B38" s="69" t="s">
        <v>188</v>
      </c>
      <c r="C38" s="64" t="s">
        <v>14</v>
      </c>
      <c r="D38" s="66">
        <v>1</v>
      </c>
      <c r="E38" s="67">
        <v>1</v>
      </c>
      <c r="F38" s="67">
        <v>1</v>
      </c>
      <c r="G38" s="67">
        <v>1</v>
      </c>
      <c r="H38" s="164">
        <v>1</v>
      </c>
      <c r="I38" s="510">
        <v>0</v>
      </c>
      <c r="J38" s="510"/>
      <c r="K38" s="510"/>
      <c r="L38" s="510"/>
      <c r="M38" s="510"/>
      <c r="N38" s="915">
        <v>0</v>
      </c>
      <c r="O38" s="510"/>
      <c r="P38" s="510"/>
      <c r="Q38" s="510"/>
      <c r="R38" s="510"/>
      <c r="S38" s="510">
        <v>0</v>
      </c>
      <c r="T38" s="164"/>
    </row>
    <row r="39" spans="1:67" ht="45" hidden="1" customHeight="1">
      <c r="A39" s="64"/>
      <c r="B39" s="69" t="s">
        <v>186</v>
      </c>
      <c r="C39" s="64" t="s">
        <v>14</v>
      </c>
      <c r="D39" s="66">
        <v>0.5</v>
      </c>
      <c r="E39" s="592">
        <v>0.5</v>
      </c>
      <c r="F39" s="592">
        <v>0.5</v>
      </c>
      <c r="G39" s="592">
        <v>0.5</v>
      </c>
      <c r="H39" s="164">
        <v>0.5</v>
      </c>
      <c r="I39" s="510">
        <v>0</v>
      </c>
      <c r="J39" s="510"/>
      <c r="K39" s="510"/>
      <c r="L39" s="510"/>
      <c r="M39" s="510"/>
      <c r="N39" s="915">
        <v>0</v>
      </c>
      <c r="O39" s="510"/>
      <c r="P39" s="510"/>
      <c r="Q39" s="510"/>
      <c r="R39" s="510"/>
      <c r="S39" s="510">
        <v>0</v>
      </c>
      <c r="T39" s="164"/>
    </row>
    <row r="40" spans="1:67" s="792" customFormat="1" ht="35.25" customHeight="1">
      <c r="A40" s="64">
        <v>9</v>
      </c>
      <c r="B40" s="65" t="s">
        <v>594</v>
      </c>
      <c r="C40" s="64" t="s">
        <v>16</v>
      </c>
      <c r="D40" s="93">
        <v>271.2</v>
      </c>
      <c r="E40" s="67">
        <v>384.815</v>
      </c>
      <c r="F40" s="40">
        <f>+F41+F42</f>
        <v>384.8349</v>
      </c>
      <c r="G40" s="40">
        <f>+G41+G42</f>
        <v>350.41499999999996</v>
      </c>
      <c r="H40" s="49">
        <v>118</v>
      </c>
      <c r="I40" s="586">
        <v>0</v>
      </c>
      <c r="J40" s="586">
        <v>21</v>
      </c>
      <c r="K40" s="586">
        <v>47</v>
      </c>
      <c r="L40" s="586">
        <v>25</v>
      </c>
      <c r="M40" s="586">
        <v>25</v>
      </c>
      <c r="N40" s="320">
        <v>236.59</v>
      </c>
      <c r="O40" s="586">
        <v>74</v>
      </c>
      <c r="P40" s="586">
        <v>76</v>
      </c>
      <c r="Q40" s="510">
        <v>77</v>
      </c>
      <c r="R40" s="510">
        <v>9.59</v>
      </c>
      <c r="S40" s="510">
        <v>0</v>
      </c>
      <c r="T40" s="67"/>
    </row>
    <row r="41" spans="1:67" ht="45" hidden="1" customHeight="1">
      <c r="A41" s="64">
        <v>10</v>
      </c>
      <c r="B41" s="65" t="s">
        <v>592</v>
      </c>
      <c r="C41" s="64" t="s">
        <v>16</v>
      </c>
      <c r="D41" s="93">
        <v>14.1</v>
      </c>
      <c r="E41" s="592">
        <v>42.3</v>
      </c>
      <c r="F41" s="592">
        <v>66.744399999999999</v>
      </c>
      <c r="G41" s="592">
        <v>44.84</v>
      </c>
      <c r="H41" s="67">
        <v>13.2</v>
      </c>
      <c r="I41" s="510">
        <v>0</v>
      </c>
      <c r="J41" s="510">
        <v>2</v>
      </c>
      <c r="K41" s="510">
        <v>5.2</v>
      </c>
      <c r="L41" s="510">
        <v>3</v>
      </c>
      <c r="M41" s="510">
        <v>3</v>
      </c>
      <c r="N41" s="67">
        <v>26.12</v>
      </c>
      <c r="O41" s="510">
        <v>8</v>
      </c>
      <c r="P41" s="510">
        <v>8</v>
      </c>
      <c r="Q41" s="510">
        <v>9</v>
      </c>
      <c r="R41" s="510">
        <v>1.1200000000000001</v>
      </c>
      <c r="S41" s="510">
        <v>0</v>
      </c>
      <c r="T41" s="164"/>
    </row>
    <row r="42" spans="1:67" ht="45" hidden="1" customHeight="1">
      <c r="A42" s="64">
        <v>11</v>
      </c>
      <c r="B42" s="65" t="s">
        <v>593</v>
      </c>
      <c r="C42" s="64" t="s">
        <v>16</v>
      </c>
      <c r="D42" s="258">
        <v>257</v>
      </c>
      <c r="E42" s="67">
        <v>342.51499999999999</v>
      </c>
      <c r="F42" s="67">
        <v>318.09050000000002</v>
      </c>
      <c r="G42" s="67">
        <v>305.57499999999999</v>
      </c>
      <c r="H42" s="67">
        <v>102.5</v>
      </c>
      <c r="I42" s="510">
        <v>0</v>
      </c>
      <c r="J42" s="510">
        <v>18</v>
      </c>
      <c r="K42" s="510">
        <v>40.5</v>
      </c>
      <c r="L42" s="510">
        <v>22</v>
      </c>
      <c r="M42" s="510">
        <v>22</v>
      </c>
      <c r="N42" s="67">
        <v>205.47</v>
      </c>
      <c r="O42" s="510">
        <v>64</v>
      </c>
      <c r="P42" s="510">
        <v>66</v>
      </c>
      <c r="Q42" s="510">
        <v>67</v>
      </c>
      <c r="R42" s="510">
        <v>8.4700000000000006</v>
      </c>
      <c r="S42" s="510">
        <v>0</v>
      </c>
      <c r="T42" s="164"/>
    </row>
    <row r="54" spans="2:2" ht="18.75" customHeight="1">
      <c r="B54" s="583"/>
    </row>
  </sheetData>
  <mergeCells count="13">
    <mergeCell ref="T5:T7"/>
    <mergeCell ref="A1:B1"/>
    <mergeCell ref="A2:T2"/>
    <mergeCell ref="A3:T3"/>
    <mergeCell ref="A5:A7"/>
    <mergeCell ref="B5:B7"/>
    <mergeCell ref="C5:C7"/>
    <mergeCell ref="D5:D7"/>
    <mergeCell ref="E5:F5"/>
    <mergeCell ref="G5:G7"/>
    <mergeCell ref="H6:M6"/>
    <mergeCell ref="N6:S6"/>
    <mergeCell ref="H5:S5"/>
  </mergeCells>
  <printOptions horizontalCentered="1"/>
  <pageMargins left="0.25" right="0.25" top="0.5" bottom="0.25" header="0.511811023622047" footer="0.23622047244094499"/>
  <pageSetup paperSize="9" orientation="portrait" verticalDpi="300" r:id="rId1"/>
  <headerFooter>
    <oddFooter>&amp;CPage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6CC"/>
  </sheetPr>
  <dimension ref="A1:Y16"/>
  <sheetViews>
    <sheetView topLeftCell="A6" zoomScale="130" zoomScaleNormal="130" workbookViewId="0">
      <selection activeCell="D5" sqref="D5:D6"/>
    </sheetView>
  </sheetViews>
  <sheetFormatPr defaultColWidth="9" defaultRowHeight="18.75"/>
  <cols>
    <col min="1" max="1" width="7.375" style="76" customWidth="1"/>
    <col min="2" max="2" width="37.125" style="76" customWidth="1"/>
    <col min="3" max="4" width="12.375" style="267" customWidth="1"/>
    <col min="5" max="7" width="11.625" style="76" customWidth="1"/>
    <col min="8" max="10" width="12.375" style="76" customWidth="1"/>
    <col min="11" max="11" width="10.25" style="76" customWidth="1"/>
    <col min="12" max="25" width="9.125" style="76" customWidth="1"/>
    <col min="26" max="16384" width="9" style="2"/>
  </cols>
  <sheetData>
    <row r="1" spans="1:11" ht="18.75" customHeight="1">
      <c r="A1" s="1045" t="s">
        <v>189</v>
      </c>
      <c r="B1" s="1045"/>
      <c r="C1" s="259"/>
      <c r="D1" s="259"/>
    </row>
    <row r="2" spans="1:11" s="161" customFormat="1" ht="33" customHeight="1">
      <c r="A2" s="1033" t="s">
        <v>451</v>
      </c>
      <c r="B2" s="1033"/>
      <c r="C2" s="1033"/>
      <c r="D2" s="1033"/>
      <c r="E2" s="1033"/>
      <c r="F2" s="1033"/>
      <c r="G2" s="1033"/>
      <c r="H2" s="1033"/>
      <c r="I2" s="1033"/>
      <c r="J2" s="1033"/>
      <c r="K2" s="1033"/>
    </row>
    <row r="3" spans="1:11" s="161" customFormat="1">
      <c r="A3" s="1034" t="s">
        <v>472</v>
      </c>
      <c r="B3" s="1034"/>
      <c r="C3" s="1034"/>
      <c r="D3" s="1034"/>
      <c r="E3" s="1034"/>
      <c r="F3" s="1034"/>
      <c r="G3" s="1034"/>
      <c r="H3" s="1034"/>
      <c r="I3" s="1034"/>
      <c r="J3" s="1034"/>
      <c r="K3" s="1034"/>
    </row>
    <row r="4" spans="1:11" s="161" customFormat="1" ht="23.25" customHeight="1">
      <c r="A4" s="144"/>
      <c r="B4" s="144"/>
      <c r="C4" s="260"/>
      <c r="D4" s="260"/>
    </row>
    <row r="5" spans="1:11" s="161" customFormat="1" ht="32.25" customHeight="1">
      <c r="A5" s="1049" t="s">
        <v>1</v>
      </c>
      <c r="B5" s="1049" t="s">
        <v>2</v>
      </c>
      <c r="C5" s="1048" t="s">
        <v>190</v>
      </c>
      <c r="D5" s="1048" t="s">
        <v>439</v>
      </c>
      <c r="E5" s="1048" t="s">
        <v>4</v>
      </c>
      <c r="F5" s="1048"/>
      <c r="G5" s="1048" t="s">
        <v>438</v>
      </c>
      <c r="H5" s="1050" t="s">
        <v>6</v>
      </c>
      <c r="I5" s="1050"/>
      <c r="J5" s="1051"/>
      <c r="K5" s="1048" t="s">
        <v>40</v>
      </c>
    </row>
    <row r="6" spans="1:11" s="161" customFormat="1" ht="125.25" customHeight="1">
      <c r="A6" s="1049"/>
      <c r="B6" s="1049"/>
      <c r="C6" s="1049"/>
      <c r="D6" s="1048"/>
      <c r="E6" s="63" t="s">
        <v>8</v>
      </c>
      <c r="F6" s="63" t="s">
        <v>10</v>
      </c>
      <c r="G6" s="1048"/>
      <c r="H6" s="37" t="s">
        <v>441</v>
      </c>
      <c r="I6" s="37" t="s">
        <v>440</v>
      </c>
      <c r="J6" s="37" t="s">
        <v>442</v>
      </c>
      <c r="K6" s="1048"/>
    </row>
    <row r="7" spans="1:11" s="76" customFormat="1" ht="31.5" customHeight="1">
      <c r="A7" s="64">
        <v>1</v>
      </c>
      <c r="B7" s="65" t="s">
        <v>191</v>
      </c>
      <c r="C7" s="261"/>
      <c r="D7" s="261"/>
      <c r="E7" s="72"/>
      <c r="F7" s="72"/>
      <c r="G7" s="72"/>
      <c r="H7" s="93"/>
      <c r="I7" s="93"/>
      <c r="J7" s="93"/>
      <c r="K7" s="254"/>
    </row>
    <row r="8" spans="1:11" ht="31.5" customHeight="1">
      <c r="A8" s="64" t="s">
        <v>192</v>
      </c>
      <c r="B8" s="65" t="s">
        <v>193</v>
      </c>
      <c r="C8" s="261" t="s">
        <v>194</v>
      </c>
      <c r="D8" s="262">
        <v>247</v>
      </c>
      <c r="E8" s="81">
        <v>212.8</v>
      </c>
      <c r="F8" s="81">
        <v>212.8</v>
      </c>
      <c r="G8" s="81">
        <v>238.33600000000001</v>
      </c>
      <c r="H8" s="258">
        <f>F8/D8%</f>
        <v>86.153846153846146</v>
      </c>
      <c r="I8" s="258">
        <f>F8/E8%</f>
        <v>100</v>
      </c>
      <c r="J8" s="258">
        <f>G8/F8%</f>
        <v>112</v>
      </c>
      <c r="K8" s="254"/>
    </row>
    <row r="9" spans="1:11" ht="31.5" customHeight="1">
      <c r="A9" s="64"/>
      <c r="B9" s="65" t="s">
        <v>195</v>
      </c>
      <c r="C9" s="261" t="s">
        <v>194</v>
      </c>
      <c r="D9" s="263">
        <v>247</v>
      </c>
      <c r="E9" s="81">
        <v>212.8</v>
      </c>
      <c r="F9" s="81">
        <v>212.8</v>
      </c>
      <c r="G9" s="81">
        <v>238.33600000000001</v>
      </c>
      <c r="H9" s="258">
        <f t="shared" ref="H9:H16" si="0">F9/D9%</f>
        <v>86.153846153846146</v>
      </c>
      <c r="I9" s="258">
        <f t="shared" ref="I9:I16" si="1">F9/E9%</f>
        <v>100</v>
      </c>
      <c r="J9" s="258">
        <f t="shared" ref="J9:J16" si="2">G9/F9%</f>
        <v>112</v>
      </c>
      <c r="K9" s="254"/>
    </row>
    <row r="10" spans="1:11" ht="31.5" customHeight="1">
      <c r="A10" s="64" t="s">
        <v>196</v>
      </c>
      <c r="B10" s="65" t="s">
        <v>197</v>
      </c>
      <c r="C10" s="264" t="s">
        <v>198</v>
      </c>
      <c r="D10" s="265">
        <v>9126</v>
      </c>
      <c r="E10" s="109">
        <v>7862.4</v>
      </c>
      <c r="F10" s="109">
        <v>7862.4</v>
      </c>
      <c r="G10" s="109">
        <v>8805.8880000000008</v>
      </c>
      <c r="H10" s="258">
        <f t="shared" si="0"/>
        <v>86.153846153846146</v>
      </c>
      <c r="I10" s="258">
        <f t="shared" si="1"/>
        <v>100</v>
      </c>
      <c r="J10" s="258">
        <f t="shared" si="2"/>
        <v>112.00000000000001</v>
      </c>
      <c r="K10" s="254"/>
    </row>
    <row r="11" spans="1:11" ht="31.5" customHeight="1">
      <c r="A11" s="64"/>
      <c r="B11" s="65" t="s">
        <v>195</v>
      </c>
      <c r="C11" s="264" t="s">
        <v>198</v>
      </c>
      <c r="D11" s="265">
        <v>9126</v>
      </c>
      <c r="E11" s="109">
        <v>7862.4</v>
      </c>
      <c r="F11" s="109">
        <v>7862.4</v>
      </c>
      <c r="G11" s="109">
        <v>8805.8880000000008</v>
      </c>
      <c r="H11" s="258">
        <f t="shared" si="0"/>
        <v>86.153846153846146</v>
      </c>
      <c r="I11" s="258">
        <f t="shared" si="1"/>
        <v>100</v>
      </c>
      <c r="J11" s="258">
        <f t="shared" si="2"/>
        <v>112.00000000000001</v>
      </c>
      <c r="K11" s="254"/>
    </row>
    <row r="12" spans="1:11" s="76" customFormat="1" ht="31.5" customHeight="1">
      <c r="A12" s="64" t="s">
        <v>199</v>
      </c>
      <c r="B12" s="65" t="s">
        <v>200</v>
      </c>
      <c r="C12" s="261"/>
      <c r="D12" s="266"/>
      <c r="E12" s="109"/>
      <c r="F12" s="109"/>
      <c r="G12" s="81"/>
      <c r="H12" s="258"/>
      <c r="I12" s="258"/>
      <c r="J12" s="258"/>
      <c r="K12" s="254"/>
    </row>
    <row r="13" spans="1:11" ht="31.5" customHeight="1">
      <c r="A13" s="64" t="s">
        <v>176</v>
      </c>
      <c r="B13" s="65" t="s">
        <v>201</v>
      </c>
      <c r="C13" s="261" t="s">
        <v>202</v>
      </c>
      <c r="D13" s="266">
        <v>559</v>
      </c>
      <c r="E13" s="109">
        <v>481.6</v>
      </c>
      <c r="F13" s="109">
        <v>481.6</v>
      </c>
      <c r="G13" s="81">
        <v>539.39200000000005</v>
      </c>
      <c r="H13" s="258">
        <f t="shared" si="0"/>
        <v>86.15384615384616</v>
      </c>
      <c r="I13" s="258">
        <f t="shared" si="1"/>
        <v>100.00000000000001</v>
      </c>
      <c r="J13" s="258">
        <f t="shared" si="2"/>
        <v>112.00000000000001</v>
      </c>
      <c r="K13" s="254"/>
    </row>
    <row r="14" spans="1:11" ht="31.5" customHeight="1">
      <c r="A14" s="64"/>
      <c r="B14" s="65" t="s">
        <v>195</v>
      </c>
      <c r="C14" s="261" t="s">
        <v>202</v>
      </c>
      <c r="D14" s="266">
        <v>559</v>
      </c>
      <c r="E14" s="109">
        <v>481.6</v>
      </c>
      <c r="F14" s="109">
        <v>481.6</v>
      </c>
      <c r="G14" s="81">
        <v>539.39200000000005</v>
      </c>
      <c r="H14" s="258">
        <f t="shared" si="0"/>
        <v>86.15384615384616</v>
      </c>
      <c r="I14" s="258">
        <f t="shared" si="1"/>
        <v>100.00000000000001</v>
      </c>
      <c r="J14" s="258">
        <f t="shared" si="2"/>
        <v>112.00000000000001</v>
      </c>
      <c r="K14" s="254"/>
    </row>
    <row r="15" spans="1:11" ht="31.5" customHeight="1">
      <c r="A15" s="64" t="s">
        <v>179</v>
      </c>
      <c r="B15" s="65" t="s">
        <v>203</v>
      </c>
      <c r="C15" s="264" t="s">
        <v>204</v>
      </c>
      <c r="D15" s="265">
        <v>45500</v>
      </c>
      <c r="E15" s="109">
        <v>39200</v>
      </c>
      <c r="F15" s="109">
        <v>39200</v>
      </c>
      <c r="G15" s="109">
        <v>44296</v>
      </c>
      <c r="H15" s="258">
        <f t="shared" si="0"/>
        <v>86.15384615384616</v>
      </c>
      <c r="I15" s="258">
        <f t="shared" si="1"/>
        <v>100</v>
      </c>
      <c r="J15" s="258">
        <f t="shared" si="2"/>
        <v>113</v>
      </c>
      <c r="K15" s="254"/>
    </row>
    <row r="16" spans="1:11" ht="31.5" customHeight="1">
      <c r="A16" s="64"/>
      <c r="B16" s="65" t="s">
        <v>195</v>
      </c>
      <c r="C16" s="264" t="s">
        <v>204</v>
      </c>
      <c r="D16" s="265">
        <v>45500</v>
      </c>
      <c r="E16" s="109">
        <v>39200</v>
      </c>
      <c r="F16" s="109">
        <v>39200</v>
      </c>
      <c r="G16" s="109">
        <v>44296</v>
      </c>
      <c r="H16" s="258">
        <f t="shared" si="0"/>
        <v>86.15384615384616</v>
      </c>
      <c r="I16" s="258">
        <f t="shared" si="1"/>
        <v>100</v>
      </c>
      <c r="J16" s="258">
        <f t="shared" si="2"/>
        <v>113</v>
      </c>
      <c r="K16" s="254"/>
    </row>
  </sheetData>
  <mergeCells count="11">
    <mergeCell ref="K5:K6"/>
    <mergeCell ref="A1:B1"/>
    <mergeCell ref="A2:K2"/>
    <mergeCell ref="A3:K3"/>
    <mergeCell ref="A5:A6"/>
    <mergeCell ref="B5:B6"/>
    <mergeCell ref="C5:C6"/>
    <mergeCell ref="D5:D6"/>
    <mergeCell ref="E5:F5"/>
    <mergeCell ref="G5:G6"/>
    <mergeCell ref="H5:J5"/>
  </mergeCells>
  <printOptions horizontalCentered="1"/>
  <pageMargins left="0.51181102362204722" right="0.51181102362204722" top="0.31496062992125984" bottom="1.1811023622047245" header="0.51181102362204722" footer="0.51181102362204722"/>
  <pageSetup paperSize="9" scale="80"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Y26"/>
  <sheetViews>
    <sheetView zoomScaleNormal="100" workbookViewId="0">
      <selection activeCell="C5" sqref="C5:C7"/>
    </sheetView>
  </sheetViews>
  <sheetFormatPr defaultColWidth="9" defaultRowHeight="18.75"/>
  <cols>
    <col min="1" max="1" width="7.625" style="76" customWidth="1"/>
    <col min="2" max="2" width="32.375" style="76" customWidth="1"/>
    <col min="3" max="3" width="10.875" style="76" customWidth="1"/>
    <col min="4" max="7" width="12.25" style="76" hidden="1" customWidth="1"/>
    <col min="8" max="8" width="9.875" style="76" hidden="1" customWidth="1"/>
    <col min="9" max="13" width="12.25" style="424" hidden="1" customWidth="1"/>
    <col min="14" max="14" width="15" style="76" customWidth="1"/>
    <col min="15" max="19" width="12.25" style="424" hidden="1" customWidth="1"/>
    <col min="20" max="20" width="8.375" style="76" customWidth="1"/>
    <col min="21" max="23" width="9.125" style="76" customWidth="1"/>
    <col min="24" max="25" width="10.25" style="76" customWidth="1"/>
    <col min="26" max="16384" width="9" style="2"/>
  </cols>
  <sheetData>
    <row r="1" spans="1:20" ht="18.75" customHeight="1">
      <c r="A1" s="1055" t="s">
        <v>189</v>
      </c>
      <c r="B1" s="1055"/>
      <c r="C1" s="919"/>
      <c r="D1" s="919"/>
      <c r="E1" s="920"/>
      <c r="F1" s="920"/>
      <c r="G1" s="920"/>
      <c r="H1" s="920"/>
      <c r="I1" s="921"/>
      <c r="J1" s="921"/>
      <c r="K1" s="921"/>
      <c r="L1" s="921"/>
      <c r="M1" s="921"/>
      <c r="N1" s="920"/>
      <c r="O1" s="921"/>
      <c r="P1" s="921"/>
      <c r="Q1" s="921"/>
      <c r="R1" s="921"/>
      <c r="S1" s="921"/>
      <c r="T1" s="920"/>
    </row>
    <row r="2" spans="1:20">
      <c r="A2" s="1056" t="s">
        <v>481</v>
      </c>
      <c r="B2" s="1056"/>
      <c r="C2" s="1056"/>
      <c r="D2" s="1056"/>
      <c r="E2" s="1056"/>
      <c r="F2" s="1056"/>
      <c r="G2" s="1056"/>
      <c r="H2" s="1056"/>
      <c r="I2" s="1056"/>
      <c r="J2" s="1056"/>
      <c r="K2" s="1056"/>
      <c r="L2" s="1056"/>
      <c r="M2" s="1056"/>
      <c r="N2" s="1056"/>
      <c r="O2" s="1056"/>
      <c r="P2" s="1056"/>
      <c r="Q2" s="1056"/>
      <c r="R2" s="1056"/>
      <c r="S2" s="1056"/>
      <c r="T2" s="1056"/>
    </row>
    <row r="3" spans="1:20" ht="38.25" customHeight="1">
      <c r="A3" s="1100" t="s">
        <v>706</v>
      </c>
      <c r="B3" s="1100"/>
      <c r="C3" s="1100"/>
      <c r="D3" s="1100"/>
      <c r="E3" s="1100"/>
      <c r="F3" s="1100"/>
      <c r="G3" s="1100"/>
      <c r="H3" s="1100"/>
      <c r="I3" s="1100"/>
      <c r="J3" s="1100"/>
      <c r="K3" s="1100"/>
      <c r="L3" s="1100"/>
      <c r="M3" s="1100"/>
      <c r="N3" s="1100"/>
      <c r="O3" s="1100"/>
      <c r="P3" s="1100"/>
      <c r="Q3" s="1100"/>
      <c r="R3" s="1100"/>
      <c r="S3" s="1100"/>
      <c r="T3" s="1100"/>
    </row>
    <row r="4" spans="1:20">
      <c r="A4" s="922"/>
      <c r="B4" s="922"/>
      <c r="C4" s="922"/>
      <c r="D4" s="922"/>
      <c r="E4" s="922"/>
      <c r="F4" s="922"/>
      <c r="G4" s="922"/>
      <c r="H4" s="922"/>
      <c r="I4" s="922"/>
      <c r="J4" s="922"/>
      <c r="K4" s="922"/>
      <c r="L4" s="922"/>
      <c r="M4" s="922"/>
      <c r="N4" s="922"/>
      <c r="O4" s="922"/>
      <c r="P4" s="922"/>
      <c r="Q4" s="922"/>
      <c r="R4" s="922"/>
      <c r="S4" s="922"/>
      <c r="T4" s="922"/>
    </row>
    <row r="5" spans="1:20" ht="74.25" customHeight="1">
      <c r="A5" s="1057" t="s">
        <v>1</v>
      </c>
      <c r="B5" s="1057" t="s">
        <v>2</v>
      </c>
      <c r="C5" s="1052" t="s">
        <v>190</v>
      </c>
      <c r="D5" s="1052" t="s">
        <v>439</v>
      </c>
      <c r="E5" s="1058" t="s">
        <v>4</v>
      </c>
      <c r="F5" s="1058"/>
      <c r="G5" s="1052" t="s">
        <v>438</v>
      </c>
      <c r="H5" s="1059" t="s">
        <v>454</v>
      </c>
      <c r="I5" s="1059"/>
      <c r="J5" s="1059"/>
      <c r="K5" s="1059"/>
      <c r="L5" s="1059"/>
      <c r="M5" s="1059"/>
      <c r="N5" s="1059"/>
      <c r="O5" s="1059"/>
      <c r="P5" s="1059"/>
      <c r="Q5" s="1059"/>
      <c r="R5" s="1059"/>
      <c r="S5" s="1059"/>
      <c r="T5" s="1052" t="s">
        <v>40</v>
      </c>
    </row>
    <row r="6" spans="1:20" ht="33" hidden="1" customHeight="1">
      <c r="A6" s="1057"/>
      <c r="B6" s="1057"/>
      <c r="C6" s="1052"/>
      <c r="D6" s="1052"/>
      <c r="E6" s="923"/>
      <c r="F6" s="923"/>
      <c r="G6" s="1052"/>
      <c r="H6" s="1060" t="s">
        <v>476</v>
      </c>
      <c r="I6" s="1061"/>
      <c r="J6" s="1061"/>
      <c r="K6" s="1061"/>
      <c r="L6" s="1061"/>
      <c r="M6" s="1062"/>
      <c r="N6" s="1058" t="s">
        <v>477</v>
      </c>
      <c r="O6" s="1058"/>
      <c r="P6" s="1058"/>
      <c r="Q6" s="1058"/>
      <c r="R6" s="1058"/>
      <c r="S6" s="1058"/>
      <c r="T6" s="1052"/>
    </row>
    <row r="7" spans="1:20" ht="56.25" hidden="1" customHeight="1">
      <c r="A7" s="1057"/>
      <c r="B7" s="1057"/>
      <c r="C7" s="1057"/>
      <c r="D7" s="1052"/>
      <c r="E7" s="923" t="s">
        <v>8</v>
      </c>
      <c r="F7" s="923" t="s">
        <v>10</v>
      </c>
      <c r="G7" s="1052"/>
      <c r="H7" s="311" t="s">
        <v>453</v>
      </c>
      <c r="I7" s="924" t="s">
        <v>473</v>
      </c>
      <c r="J7" s="925" t="s">
        <v>48</v>
      </c>
      <c r="K7" s="925" t="s">
        <v>42</v>
      </c>
      <c r="L7" s="925" t="s">
        <v>46</v>
      </c>
      <c r="M7" s="925" t="s">
        <v>45</v>
      </c>
      <c r="N7" s="311" t="s">
        <v>453</v>
      </c>
      <c r="O7" s="925" t="s">
        <v>43</v>
      </c>
      <c r="P7" s="925" t="s">
        <v>44</v>
      </c>
      <c r="Q7" s="926" t="s">
        <v>47</v>
      </c>
      <c r="R7" s="926" t="s">
        <v>474</v>
      </c>
      <c r="S7" s="926" t="s">
        <v>475</v>
      </c>
      <c r="T7" s="1052"/>
    </row>
    <row r="8" spans="1:20" ht="40.5" customHeight="1">
      <c r="A8" s="787" t="s">
        <v>206</v>
      </c>
      <c r="B8" s="927" t="s">
        <v>207</v>
      </c>
      <c r="C8" s="787" t="s">
        <v>208</v>
      </c>
      <c r="D8" s="928">
        <v>61</v>
      </c>
      <c r="E8" s="929">
        <v>65</v>
      </c>
      <c r="F8" s="929">
        <v>65</v>
      </c>
      <c r="G8" s="929">
        <v>69</v>
      </c>
      <c r="H8" s="509">
        <f>I8+J8+K8+L8+M8</f>
        <v>32</v>
      </c>
      <c r="I8" s="918"/>
      <c r="J8" s="918">
        <v>6</v>
      </c>
      <c r="K8" s="918">
        <v>12</v>
      </c>
      <c r="L8" s="918">
        <v>9</v>
      </c>
      <c r="M8" s="918">
        <v>5</v>
      </c>
      <c r="N8" s="918">
        <f>+O8+P8+Q8+R8+S8</f>
        <v>33</v>
      </c>
      <c r="O8" s="918">
        <v>10</v>
      </c>
      <c r="P8" s="918">
        <v>15</v>
      </c>
      <c r="Q8" s="918">
        <v>8</v>
      </c>
      <c r="R8" s="918"/>
      <c r="S8" s="918"/>
      <c r="T8" s="930"/>
    </row>
    <row r="9" spans="1:20" ht="40.5" customHeight="1">
      <c r="A9" s="787"/>
      <c r="B9" s="927" t="s">
        <v>209</v>
      </c>
      <c r="C9" s="787" t="s">
        <v>208</v>
      </c>
      <c r="D9" s="928">
        <v>4</v>
      </c>
      <c r="E9" s="929">
        <v>3</v>
      </c>
      <c r="F9" s="929">
        <v>2</v>
      </c>
      <c r="G9" s="929">
        <v>3</v>
      </c>
      <c r="H9" s="509">
        <f>+I9+J9+K9+L9+M9</f>
        <v>3</v>
      </c>
      <c r="I9" s="918"/>
      <c r="J9" s="918"/>
      <c r="K9" s="918">
        <v>2</v>
      </c>
      <c r="L9" s="918"/>
      <c r="M9" s="918">
        <v>1</v>
      </c>
      <c r="N9" s="918">
        <v>1</v>
      </c>
      <c r="O9" s="918"/>
      <c r="P9" s="918"/>
      <c r="Q9" s="918"/>
      <c r="R9" s="918"/>
      <c r="S9" s="918"/>
      <c r="T9" s="930"/>
    </row>
    <row r="10" spans="1:20" ht="40.5" customHeight="1">
      <c r="A10" s="787">
        <v>2</v>
      </c>
      <c r="B10" s="927" t="s">
        <v>210</v>
      </c>
      <c r="C10" s="787" t="s">
        <v>208</v>
      </c>
      <c r="D10" s="928">
        <v>3</v>
      </c>
      <c r="E10" s="929">
        <v>3</v>
      </c>
      <c r="F10" s="929">
        <v>3</v>
      </c>
      <c r="G10" s="929">
        <v>3</v>
      </c>
      <c r="H10" s="509">
        <v>1</v>
      </c>
      <c r="I10" s="918"/>
      <c r="J10" s="918"/>
      <c r="K10" s="918"/>
      <c r="L10" s="918"/>
      <c r="M10" s="918"/>
      <c r="N10" s="918">
        <v>1</v>
      </c>
      <c r="O10" s="918"/>
      <c r="P10" s="918"/>
      <c r="Q10" s="918"/>
      <c r="R10" s="918"/>
      <c r="S10" s="918"/>
      <c r="T10" s="930"/>
    </row>
    <row r="11" spans="1:20" ht="45.75" hidden="1" customHeight="1">
      <c r="A11" s="787">
        <v>3</v>
      </c>
      <c r="B11" s="927" t="s">
        <v>211</v>
      </c>
      <c r="C11" s="787" t="s">
        <v>212</v>
      </c>
      <c r="D11" s="928"/>
      <c r="E11" s="929"/>
      <c r="F11" s="929"/>
      <c r="G11" s="929"/>
      <c r="H11" s="509"/>
      <c r="I11" s="918"/>
      <c r="J11" s="918"/>
      <c r="K11" s="918"/>
      <c r="L11" s="918"/>
      <c r="M11" s="918"/>
      <c r="N11" s="918"/>
      <c r="O11" s="918"/>
      <c r="P11" s="918"/>
      <c r="Q11" s="918"/>
      <c r="R11" s="918"/>
      <c r="S11" s="918"/>
      <c r="T11" s="930"/>
    </row>
    <row r="12" spans="1:20" ht="45.75" hidden="1" customHeight="1">
      <c r="A12" s="787"/>
      <c r="B12" s="927" t="s">
        <v>209</v>
      </c>
      <c r="C12" s="787" t="s">
        <v>212</v>
      </c>
      <c r="D12" s="928"/>
      <c r="E12" s="929"/>
      <c r="F12" s="929"/>
      <c r="G12" s="929"/>
      <c r="H12" s="509"/>
      <c r="I12" s="918"/>
      <c r="J12" s="918"/>
      <c r="K12" s="918"/>
      <c r="L12" s="918"/>
      <c r="M12" s="918"/>
      <c r="N12" s="918"/>
      <c r="O12" s="918"/>
      <c r="P12" s="918"/>
      <c r="Q12" s="918"/>
      <c r="R12" s="918"/>
      <c r="S12" s="918"/>
      <c r="T12" s="930"/>
    </row>
    <row r="13" spans="1:20" ht="43.5" customHeight="1">
      <c r="A13" s="787">
        <v>3</v>
      </c>
      <c r="B13" s="927" t="s">
        <v>213</v>
      </c>
      <c r="C13" s="787" t="s">
        <v>214</v>
      </c>
      <c r="D13" s="928">
        <v>427</v>
      </c>
      <c r="E13" s="929">
        <v>455</v>
      </c>
      <c r="F13" s="929">
        <v>455</v>
      </c>
      <c r="G13" s="929">
        <v>483</v>
      </c>
      <c r="H13" s="509">
        <v>231</v>
      </c>
      <c r="I13" s="918"/>
      <c r="J13" s="918"/>
      <c r="K13" s="918"/>
      <c r="L13" s="918"/>
      <c r="M13" s="918"/>
      <c r="N13" s="918">
        <v>269</v>
      </c>
      <c r="O13" s="918">
        <f>O8*9+2</f>
        <v>92</v>
      </c>
      <c r="P13" s="918">
        <f>P8*7</f>
        <v>105</v>
      </c>
      <c r="Q13" s="918">
        <f t="shared" ref="Q13" si="0">Q8*9</f>
        <v>72</v>
      </c>
      <c r="R13" s="918"/>
      <c r="S13" s="918"/>
      <c r="T13" s="930"/>
    </row>
    <row r="14" spans="1:20" ht="43.5" customHeight="1">
      <c r="A14" s="787"/>
      <c r="B14" s="927" t="s">
        <v>215</v>
      </c>
      <c r="C14" s="787" t="s">
        <v>214</v>
      </c>
      <c r="D14" s="928">
        <v>28</v>
      </c>
      <c r="E14" s="929">
        <v>21</v>
      </c>
      <c r="F14" s="929">
        <v>28</v>
      </c>
      <c r="G14" s="929">
        <v>21</v>
      </c>
      <c r="H14" s="509">
        <v>15</v>
      </c>
      <c r="I14" s="918"/>
      <c r="J14" s="918"/>
      <c r="K14" s="918"/>
      <c r="L14" s="918"/>
      <c r="M14" s="918"/>
      <c r="N14" s="918">
        <v>5</v>
      </c>
      <c r="O14" s="918"/>
      <c r="P14" s="918"/>
      <c r="Q14" s="918"/>
      <c r="R14" s="918"/>
      <c r="S14" s="918"/>
      <c r="T14" s="930"/>
    </row>
    <row r="15" spans="1:20" ht="35.25" hidden="1" customHeight="1">
      <c r="A15" s="147">
        <v>5</v>
      </c>
      <c r="B15" s="148" t="s">
        <v>216</v>
      </c>
      <c r="C15" s="149" t="s">
        <v>217</v>
      </c>
      <c r="D15" s="149"/>
      <c r="E15" s="150"/>
      <c r="F15" s="150"/>
      <c r="G15" s="150"/>
      <c r="H15" s="150"/>
      <c r="I15" s="425"/>
      <c r="J15" s="425"/>
      <c r="K15" s="425"/>
      <c r="L15" s="425"/>
      <c r="M15" s="425"/>
      <c r="N15" s="150"/>
      <c r="O15" s="425"/>
      <c r="P15" s="425"/>
      <c r="Q15" s="425"/>
      <c r="R15" s="425"/>
      <c r="S15" s="425"/>
      <c r="T15" s="150"/>
    </row>
    <row r="16" spans="1:20" ht="35.25" hidden="1" customHeight="1">
      <c r="A16" s="82">
        <v>6</v>
      </c>
      <c r="B16" s="151" t="s">
        <v>218</v>
      </c>
      <c r="C16" s="152" t="s">
        <v>217</v>
      </c>
      <c r="D16" s="152"/>
      <c r="E16" s="153"/>
      <c r="F16" s="153"/>
      <c r="G16" s="153"/>
      <c r="H16" s="153"/>
      <c r="I16" s="426"/>
      <c r="J16" s="426"/>
      <c r="K16" s="426"/>
      <c r="L16" s="426"/>
      <c r="M16" s="426"/>
      <c r="N16" s="153"/>
      <c r="O16" s="426"/>
      <c r="P16" s="426"/>
      <c r="Q16" s="426"/>
      <c r="R16" s="426"/>
      <c r="S16" s="426"/>
      <c r="T16" s="153"/>
    </row>
    <row r="17" spans="1:22" ht="26.25" hidden="1" customHeight="1">
      <c r="A17" s="82">
        <v>7</v>
      </c>
      <c r="B17" s="154" t="s">
        <v>219</v>
      </c>
      <c r="C17" s="82" t="s">
        <v>28</v>
      </c>
      <c r="D17" s="82"/>
      <c r="E17" s="153"/>
      <c r="F17" s="153"/>
      <c r="G17" s="153"/>
      <c r="H17" s="153"/>
      <c r="I17" s="426"/>
      <c r="J17" s="426"/>
      <c r="K17" s="426"/>
      <c r="L17" s="426"/>
      <c r="M17" s="426"/>
      <c r="N17" s="153"/>
      <c r="O17" s="426"/>
      <c r="P17" s="426"/>
      <c r="Q17" s="426"/>
      <c r="R17" s="426"/>
      <c r="S17" s="426"/>
      <c r="T17" s="153"/>
    </row>
    <row r="18" spans="1:22" ht="26.25" hidden="1" customHeight="1">
      <c r="A18" s="82"/>
      <c r="B18" s="151" t="s">
        <v>220</v>
      </c>
      <c r="C18" s="82" t="s">
        <v>28</v>
      </c>
      <c r="D18" s="82"/>
      <c r="E18" s="153"/>
      <c r="F18" s="153"/>
      <c r="G18" s="153"/>
      <c r="H18" s="153"/>
      <c r="I18" s="426"/>
      <c r="J18" s="426"/>
      <c r="K18" s="426"/>
      <c r="L18" s="426"/>
      <c r="M18" s="426"/>
      <c r="N18" s="153"/>
      <c r="O18" s="426"/>
      <c r="P18" s="426"/>
      <c r="Q18" s="426"/>
      <c r="R18" s="426"/>
      <c r="S18" s="426"/>
      <c r="T18" s="153"/>
    </row>
    <row r="19" spans="1:22" ht="26.25" hidden="1" customHeight="1">
      <c r="A19" s="82"/>
      <c r="B19" s="151" t="s">
        <v>221</v>
      </c>
      <c r="C19" s="82" t="s">
        <v>28</v>
      </c>
      <c r="D19" s="82"/>
      <c r="E19" s="153"/>
      <c r="F19" s="153"/>
      <c r="G19" s="153"/>
      <c r="H19" s="153"/>
      <c r="I19" s="426"/>
      <c r="J19" s="426"/>
      <c r="K19" s="426"/>
      <c r="L19" s="426"/>
      <c r="M19" s="426"/>
      <c r="N19" s="153"/>
      <c r="O19" s="426"/>
      <c r="P19" s="426"/>
      <c r="Q19" s="426"/>
      <c r="R19" s="426"/>
      <c r="S19" s="426"/>
      <c r="T19" s="153"/>
    </row>
    <row r="20" spans="1:22" ht="26.25" hidden="1" customHeight="1">
      <c r="A20" s="82">
        <v>8</v>
      </c>
      <c r="B20" s="154" t="s">
        <v>222</v>
      </c>
      <c r="C20" s="82" t="s">
        <v>28</v>
      </c>
      <c r="D20" s="82"/>
      <c r="E20" s="153"/>
      <c r="F20" s="153"/>
      <c r="G20" s="153"/>
      <c r="H20" s="153"/>
      <c r="I20" s="426"/>
      <c r="J20" s="426"/>
      <c r="K20" s="426"/>
      <c r="L20" s="426"/>
      <c r="M20" s="426"/>
      <c r="N20" s="153"/>
      <c r="O20" s="426"/>
      <c r="P20" s="426"/>
      <c r="Q20" s="426"/>
      <c r="R20" s="426"/>
      <c r="S20" s="426"/>
      <c r="T20" s="153"/>
    </row>
    <row r="21" spans="1:22" ht="26.25" hidden="1" customHeight="1">
      <c r="A21" s="82"/>
      <c r="B21" s="151" t="s">
        <v>223</v>
      </c>
      <c r="C21" s="82" t="s">
        <v>28</v>
      </c>
      <c r="D21" s="82"/>
      <c r="E21" s="153"/>
      <c r="F21" s="153"/>
      <c r="G21" s="153"/>
      <c r="H21" s="153"/>
      <c r="I21" s="426"/>
      <c r="J21" s="426"/>
      <c r="K21" s="426"/>
      <c r="L21" s="426"/>
      <c r="M21" s="426"/>
      <c r="N21" s="153"/>
      <c r="O21" s="426"/>
      <c r="P21" s="426"/>
      <c r="Q21" s="426"/>
      <c r="R21" s="426"/>
      <c r="S21" s="426"/>
      <c r="T21" s="153"/>
    </row>
    <row r="22" spans="1:22" ht="32.25" hidden="1" customHeight="1">
      <c r="A22" s="155">
        <v>9</v>
      </c>
      <c r="B22" s="156" t="s">
        <v>224</v>
      </c>
      <c r="C22" s="157" t="s">
        <v>217</v>
      </c>
      <c r="D22" s="157"/>
      <c r="E22" s="158"/>
      <c r="F22" s="158"/>
      <c r="G22" s="158"/>
      <c r="H22" s="158"/>
      <c r="I22" s="427"/>
      <c r="J22" s="427"/>
      <c r="K22" s="427"/>
      <c r="L22" s="427"/>
      <c r="M22" s="427"/>
      <c r="N22" s="158"/>
      <c r="O22" s="427"/>
      <c r="P22" s="427"/>
      <c r="Q22" s="427"/>
      <c r="R22" s="427"/>
      <c r="S22" s="427"/>
      <c r="T22" s="158"/>
    </row>
    <row r="23" spans="1:22" ht="18.75" hidden="1" customHeight="1">
      <c r="A23" s="73"/>
      <c r="B23" s="159"/>
      <c r="C23" s="73"/>
      <c r="D23" s="73"/>
      <c r="E23" s="160"/>
      <c r="F23" s="160"/>
      <c r="G23" s="160"/>
      <c r="H23" s="160"/>
      <c r="I23" s="428"/>
      <c r="J23" s="428"/>
      <c r="K23" s="428"/>
      <c r="L23" s="428"/>
      <c r="M23" s="428"/>
      <c r="N23" s="160"/>
      <c r="O23" s="428"/>
      <c r="P23" s="428"/>
      <c r="Q23" s="428"/>
      <c r="R23" s="428"/>
      <c r="S23" s="428"/>
      <c r="T23" s="160"/>
    </row>
    <row r="25" spans="1:22" s="161" customFormat="1" ht="19.5" hidden="1" customHeight="1">
      <c r="A25" s="1053" t="s">
        <v>225</v>
      </c>
      <c r="B25" s="1053"/>
      <c r="C25" s="1053"/>
      <c r="D25" s="1053"/>
      <c r="E25" s="1053"/>
      <c r="F25" s="1053"/>
      <c r="G25" s="1053"/>
      <c r="H25" s="1053"/>
      <c r="I25" s="1053"/>
      <c r="J25" s="1053"/>
      <c r="K25" s="1053"/>
      <c r="L25" s="1053"/>
      <c r="M25" s="1053"/>
      <c r="N25" s="1053"/>
      <c r="O25" s="1053"/>
      <c r="P25" s="1053"/>
      <c r="Q25" s="1053"/>
      <c r="R25" s="1053"/>
      <c r="S25" s="1053"/>
      <c r="T25" s="1053"/>
      <c r="U25" s="1053"/>
      <c r="V25" s="1053"/>
    </row>
    <row r="26" spans="1:22" ht="18.75" customHeight="1">
      <c r="A26" s="1054"/>
      <c r="B26" s="1054"/>
      <c r="C26" s="1054"/>
    </row>
  </sheetData>
  <mergeCells count="15">
    <mergeCell ref="T5:T7"/>
    <mergeCell ref="A25:V25"/>
    <mergeCell ref="A26:C26"/>
    <mergeCell ref="A1:B1"/>
    <mergeCell ref="A2:T2"/>
    <mergeCell ref="A3:T3"/>
    <mergeCell ref="A5:A7"/>
    <mergeCell ref="B5:B7"/>
    <mergeCell ref="C5:C7"/>
    <mergeCell ref="D5:D7"/>
    <mergeCell ref="E5:F5"/>
    <mergeCell ref="G5:G7"/>
    <mergeCell ref="H5:S5"/>
    <mergeCell ref="H6:M6"/>
    <mergeCell ref="N6:S6"/>
  </mergeCells>
  <printOptions horizontalCentered="1"/>
  <pageMargins left="0.25" right="0.25" top="0.5" bottom="0.5" header="0.511811023622047" footer="0.511811023622047"/>
  <pageSetup paperSize="9" scale="12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CO83"/>
  <sheetViews>
    <sheetView zoomScale="145" zoomScaleNormal="145" workbookViewId="0">
      <pane xSplit="2" ySplit="7" topLeftCell="C10" activePane="bottomRight" state="frozen"/>
      <selection pane="topRight" activeCell="C1" sqref="C1"/>
      <selection pane="bottomLeft" activeCell="A15" sqref="A15"/>
      <selection pane="bottomRight" activeCell="B5" sqref="B5:B7"/>
    </sheetView>
  </sheetViews>
  <sheetFormatPr defaultColWidth="9" defaultRowHeight="18.75"/>
  <cols>
    <col min="1" max="1" width="6.875" style="238" bestFit="1" customWidth="1"/>
    <col min="2" max="2" width="48.625" style="238" customWidth="1"/>
    <col min="3" max="3" width="10.875" style="238" customWidth="1"/>
    <col min="4" max="4" width="13.125" style="238" hidden="1" customWidth="1"/>
    <col min="5" max="5" width="12.875" style="238" hidden="1" customWidth="1"/>
    <col min="6" max="6" width="12" style="238" hidden="1" customWidth="1"/>
    <col min="7" max="7" width="12.875" style="18" hidden="1" customWidth="1"/>
    <col min="8" max="8" width="12" style="767" hidden="1" customWidth="1"/>
    <col min="9" max="13" width="12.875" style="768" hidden="1" customWidth="1"/>
    <col min="14" max="14" width="15.75" style="767" customWidth="1"/>
    <col min="15" max="19" width="12.125" style="603" hidden="1" customWidth="1"/>
    <col min="20" max="20" width="9.125" style="238" bestFit="1" customWidth="1"/>
    <col min="21" max="40" width="12" style="238" hidden="1" customWidth="1"/>
    <col min="41" max="41" width="12.625" style="238" hidden="1" customWidth="1"/>
    <col min="42" max="42" width="10.25" style="238" hidden="1" customWidth="1"/>
    <col min="43" max="44" width="10.875" style="238" customWidth="1"/>
    <col min="45" max="72" width="10.25" style="238" customWidth="1"/>
    <col min="73" max="16384" width="9" style="19"/>
  </cols>
  <sheetData>
    <row r="1" spans="1:43" ht="17.25" customHeight="1">
      <c r="A1" s="1070" t="s">
        <v>205</v>
      </c>
      <c r="B1" s="1070"/>
      <c r="C1" s="721"/>
      <c r="D1" s="721"/>
      <c r="E1" s="721"/>
      <c r="F1" s="721"/>
      <c r="G1" s="722"/>
      <c r="H1" s="128"/>
      <c r="I1" s="723"/>
      <c r="J1" s="723"/>
      <c r="K1" s="723"/>
      <c r="L1" s="723"/>
      <c r="M1" s="723"/>
      <c r="N1" s="128"/>
      <c r="O1" s="724"/>
      <c r="P1" s="724"/>
      <c r="Q1" s="724"/>
      <c r="R1" s="724"/>
      <c r="S1" s="724"/>
      <c r="T1" s="721"/>
    </row>
    <row r="2" spans="1:43">
      <c r="A2" s="1071" t="s">
        <v>487</v>
      </c>
      <c r="B2" s="1071"/>
      <c r="C2" s="1071"/>
      <c r="D2" s="1071"/>
      <c r="E2" s="1071"/>
      <c r="F2" s="1071"/>
      <c r="G2" s="1071"/>
      <c r="H2" s="1071"/>
      <c r="I2" s="1071"/>
      <c r="J2" s="1071"/>
      <c r="K2" s="1071"/>
      <c r="L2" s="1071"/>
      <c r="M2" s="1071"/>
      <c r="N2" s="1071"/>
      <c r="O2" s="1071"/>
      <c r="P2" s="1071"/>
      <c r="Q2" s="1071"/>
      <c r="R2" s="1071"/>
      <c r="S2" s="1071"/>
      <c r="T2" s="1071"/>
      <c r="U2" s="725"/>
      <c r="V2" s="725"/>
      <c r="W2" s="725"/>
      <c r="X2" s="725"/>
      <c r="Y2" s="725"/>
      <c r="Z2" s="725"/>
      <c r="AA2" s="725"/>
      <c r="AB2" s="725"/>
      <c r="AC2" s="725"/>
      <c r="AD2" s="725"/>
      <c r="AE2" s="725"/>
      <c r="AF2" s="725"/>
      <c r="AG2" s="725"/>
      <c r="AH2" s="725"/>
      <c r="AI2" s="725"/>
      <c r="AJ2" s="725"/>
      <c r="AK2" s="725"/>
      <c r="AL2" s="725"/>
      <c r="AM2" s="725"/>
      <c r="AN2" s="725"/>
      <c r="AO2" s="726"/>
    </row>
    <row r="3" spans="1:43" ht="37.5" customHeight="1">
      <c r="A3" s="1101" t="s">
        <v>706</v>
      </c>
      <c r="B3" s="1101"/>
      <c r="C3" s="1101"/>
      <c r="D3" s="1101"/>
      <c r="E3" s="1101"/>
      <c r="F3" s="1101"/>
      <c r="G3" s="1101"/>
      <c r="H3" s="1101"/>
      <c r="I3" s="1101"/>
      <c r="J3" s="1101"/>
      <c r="K3" s="1101"/>
      <c r="L3" s="1101"/>
      <c r="M3" s="1101"/>
      <c r="N3" s="1102"/>
      <c r="O3" s="1101"/>
      <c r="P3" s="1101"/>
      <c r="Q3" s="1101"/>
      <c r="R3" s="1101"/>
      <c r="S3" s="1101"/>
      <c r="T3" s="1101"/>
      <c r="U3" s="1101"/>
      <c r="V3" s="1101"/>
      <c r="W3" s="1101"/>
      <c r="X3" s="1101"/>
      <c r="Y3" s="1101"/>
      <c r="Z3" s="1101"/>
      <c r="AA3" s="1101"/>
      <c r="AB3" s="1101"/>
      <c r="AC3" s="1101"/>
      <c r="AD3" s="1101"/>
      <c r="AE3" s="1101"/>
      <c r="AF3" s="1101"/>
      <c r="AG3" s="1101"/>
      <c r="AH3" s="1101"/>
      <c r="AI3" s="1101"/>
      <c r="AJ3" s="1101"/>
      <c r="AK3" s="1101"/>
      <c r="AL3" s="1101"/>
      <c r="AM3" s="1101"/>
      <c r="AN3" s="1101"/>
      <c r="AO3" s="1101"/>
    </row>
    <row r="4" spans="1:43" ht="21.75" customHeight="1">
      <c r="A4" s="727"/>
      <c r="B4" s="727"/>
      <c r="C4" s="727"/>
      <c r="D4" s="727"/>
      <c r="E4" s="727"/>
      <c r="F4" s="727"/>
      <c r="G4" s="728"/>
      <c r="H4" s="729"/>
      <c r="I4" s="730"/>
      <c r="J4" s="730"/>
      <c r="K4" s="730"/>
      <c r="L4" s="730"/>
      <c r="M4" s="730"/>
      <c r="N4" s="729"/>
      <c r="O4" s="731"/>
      <c r="P4" s="731"/>
      <c r="Q4" s="731"/>
      <c r="R4" s="731"/>
      <c r="S4" s="731"/>
      <c r="T4" s="727"/>
      <c r="U4" s="727"/>
      <c r="V4" s="727"/>
      <c r="W4" s="727"/>
      <c r="X4" s="727"/>
      <c r="Y4" s="727"/>
      <c r="Z4" s="727"/>
      <c r="AA4" s="727"/>
      <c r="AB4" s="727"/>
      <c r="AC4" s="727"/>
      <c r="AD4" s="727"/>
      <c r="AE4" s="727"/>
      <c r="AF4" s="727"/>
      <c r="AG4" s="727"/>
      <c r="AH4" s="727"/>
      <c r="AI4" s="727"/>
      <c r="AJ4" s="727"/>
      <c r="AK4" s="727"/>
      <c r="AL4" s="727"/>
      <c r="AM4" s="727"/>
      <c r="AN4" s="727"/>
      <c r="AO4" s="727"/>
    </row>
    <row r="5" spans="1:43" s="732" customFormat="1" ht="90.75" customHeight="1">
      <c r="A5" s="1072" t="s">
        <v>38</v>
      </c>
      <c r="B5" s="1072" t="s">
        <v>2</v>
      </c>
      <c r="C5" s="1069" t="s">
        <v>39</v>
      </c>
      <c r="D5" s="1069" t="s">
        <v>439</v>
      </c>
      <c r="E5" s="1069" t="s">
        <v>4</v>
      </c>
      <c r="F5" s="1069"/>
      <c r="G5" s="1069" t="s">
        <v>438</v>
      </c>
      <c r="H5" s="1069"/>
      <c r="I5" s="1069"/>
      <c r="J5" s="1069"/>
      <c r="K5" s="1069"/>
      <c r="L5" s="1069"/>
      <c r="M5" s="1069"/>
      <c r="N5" s="1069"/>
      <c r="O5" s="1069"/>
      <c r="P5" s="1069"/>
      <c r="Q5" s="1069"/>
      <c r="R5" s="1069"/>
      <c r="S5" s="1069"/>
      <c r="T5" s="1069" t="s">
        <v>40</v>
      </c>
      <c r="U5" s="1069" t="s">
        <v>41</v>
      </c>
      <c r="V5" s="1069"/>
      <c r="W5" s="1069"/>
      <c r="X5" s="1069"/>
      <c r="Y5" s="1069"/>
      <c r="Z5" s="1069"/>
      <c r="AA5" s="1069"/>
      <c r="AB5" s="1069"/>
      <c r="AC5" s="1069"/>
      <c r="AD5" s="1069"/>
      <c r="AE5" s="1069"/>
      <c r="AF5" s="1069"/>
      <c r="AG5" s="1069"/>
      <c r="AH5" s="1069"/>
      <c r="AI5" s="1069"/>
      <c r="AJ5" s="1069"/>
      <c r="AK5" s="1069"/>
      <c r="AL5" s="1069"/>
      <c r="AM5" s="1069"/>
      <c r="AN5" s="1069"/>
      <c r="AO5" s="1069"/>
    </row>
    <row r="6" spans="1:43" s="732" customFormat="1" ht="36.75" hidden="1" customHeight="1">
      <c r="A6" s="1072"/>
      <c r="B6" s="1072"/>
      <c r="C6" s="1069"/>
      <c r="D6" s="1069"/>
      <c r="E6" s="1069" t="s">
        <v>8</v>
      </c>
      <c r="F6" s="1069" t="s">
        <v>10</v>
      </c>
      <c r="G6" s="1042" t="s">
        <v>453</v>
      </c>
      <c r="H6" s="1063" t="s">
        <v>476</v>
      </c>
      <c r="I6" s="1064"/>
      <c r="J6" s="1064"/>
      <c r="K6" s="1064"/>
      <c r="L6" s="1064"/>
      <c r="M6" s="1065"/>
      <c r="N6" s="1066" t="s">
        <v>477</v>
      </c>
      <c r="O6" s="1067"/>
      <c r="P6" s="1067"/>
      <c r="Q6" s="1067"/>
      <c r="R6" s="1067"/>
      <c r="S6" s="1068"/>
      <c r="T6" s="1069"/>
      <c r="U6" s="1069" t="s">
        <v>42</v>
      </c>
      <c r="V6" s="1069"/>
      <c r="W6" s="1069"/>
      <c r="X6" s="1069" t="s">
        <v>43</v>
      </c>
      <c r="Y6" s="1069"/>
      <c r="Z6" s="1069"/>
      <c r="AA6" s="1069" t="s">
        <v>44</v>
      </c>
      <c r="AB6" s="1069"/>
      <c r="AC6" s="1069"/>
      <c r="AD6" s="1069" t="s">
        <v>45</v>
      </c>
      <c r="AE6" s="1069"/>
      <c r="AF6" s="1069"/>
      <c r="AG6" s="1069" t="s">
        <v>46</v>
      </c>
      <c r="AH6" s="1069"/>
      <c r="AI6" s="1069"/>
      <c r="AJ6" s="1069" t="s">
        <v>47</v>
      </c>
      <c r="AK6" s="1069"/>
      <c r="AL6" s="1069"/>
      <c r="AM6" s="1069" t="s">
        <v>48</v>
      </c>
      <c r="AN6" s="1069"/>
      <c r="AO6" s="1069"/>
    </row>
    <row r="7" spans="1:43" s="732" customFormat="1" ht="75" hidden="1" customHeight="1">
      <c r="A7" s="1072"/>
      <c r="B7" s="1072"/>
      <c r="C7" s="1069"/>
      <c r="D7" s="1069"/>
      <c r="E7" s="1069"/>
      <c r="F7" s="1069"/>
      <c r="G7" s="1044"/>
      <c r="H7" s="550" t="s">
        <v>453</v>
      </c>
      <c r="I7" s="576" t="s">
        <v>473</v>
      </c>
      <c r="J7" s="577" t="s">
        <v>48</v>
      </c>
      <c r="K7" s="577" t="s">
        <v>42</v>
      </c>
      <c r="L7" s="577" t="s">
        <v>46</v>
      </c>
      <c r="M7" s="577" t="s">
        <v>45</v>
      </c>
      <c r="N7" s="550" t="s">
        <v>453</v>
      </c>
      <c r="O7" s="577" t="s">
        <v>43</v>
      </c>
      <c r="P7" s="577" t="s">
        <v>44</v>
      </c>
      <c r="Q7" s="577" t="s">
        <v>47</v>
      </c>
      <c r="R7" s="577" t="s">
        <v>474</v>
      </c>
      <c r="S7" s="577" t="s">
        <v>475</v>
      </c>
      <c r="T7" s="1069"/>
      <c r="U7" s="176" t="s">
        <v>49</v>
      </c>
      <c r="V7" s="176" t="s">
        <v>50</v>
      </c>
      <c r="W7" s="176" t="s">
        <v>5</v>
      </c>
      <c r="X7" s="176" t="s">
        <v>49</v>
      </c>
      <c r="Y7" s="176" t="s">
        <v>50</v>
      </c>
      <c r="Z7" s="176" t="s">
        <v>5</v>
      </c>
      <c r="AA7" s="176" t="s">
        <v>49</v>
      </c>
      <c r="AB7" s="176" t="s">
        <v>50</v>
      </c>
      <c r="AC7" s="176" t="s">
        <v>5</v>
      </c>
      <c r="AD7" s="176" t="s">
        <v>49</v>
      </c>
      <c r="AE7" s="176" t="s">
        <v>50</v>
      </c>
      <c r="AF7" s="176" t="s">
        <v>5</v>
      </c>
      <c r="AG7" s="176" t="s">
        <v>49</v>
      </c>
      <c r="AH7" s="176" t="s">
        <v>50</v>
      </c>
      <c r="AI7" s="176" t="s">
        <v>5</v>
      </c>
      <c r="AJ7" s="176" t="s">
        <v>49</v>
      </c>
      <c r="AK7" s="176" t="s">
        <v>50</v>
      </c>
      <c r="AL7" s="176" t="s">
        <v>5</v>
      </c>
      <c r="AM7" s="176" t="s">
        <v>49</v>
      </c>
      <c r="AN7" s="176" t="s">
        <v>50</v>
      </c>
      <c r="AO7" s="176" t="s">
        <v>5</v>
      </c>
    </row>
    <row r="8" spans="1:43" s="732" customFormat="1" ht="39.75" hidden="1" customHeight="1">
      <c r="A8" s="174">
        <v>1</v>
      </c>
      <c r="B8" s="190" t="s">
        <v>227</v>
      </c>
      <c r="C8" s="175"/>
      <c r="D8" s="251"/>
      <c r="E8" s="251"/>
      <c r="F8" s="251"/>
      <c r="G8" s="600"/>
      <c r="H8" s="600"/>
      <c r="I8" s="733"/>
      <c r="J8" s="733"/>
      <c r="K8" s="733"/>
      <c r="L8" s="733"/>
      <c r="M8" s="733"/>
      <c r="N8" s="600"/>
      <c r="O8" s="734"/>
      <c r="P8" s="612"/>
      <c r="Q8" s="612"/>
      <c r="R8" s="612"/>
      <c r="S8" s="612"/>
      <c r="T8" s="251"/>
      <c r="U8" s="735"/>
      <c r="V8" s="735"/>
      <c r="W8" s="735"/>
      <c r="X8" s="735"/>
      <c r="Y8" s="735"/>
      <c r="Z8" s="735"/>
      <c r="AA8" s="735"/>
      <c r="AB8" s="735"/>
      <c r="AC8" s="735"/>
      <c r="AD8" s="735"/>
      <c r="AE8" s="735"/>
      <c r="AF8" s="735"/>
      <c r="AG8" s="735"/>
      <c r="AH8" s="735"/>
      <c r="AI8" s="735"/>
      <c r="AJ8" s="735"/>
      <c r="AK8" s="735"/>
      <c r="AL8" s="735"/>
      <c r="AM8" s="735"/>
      <c r="AN8" s="735"/>
      <c r="AO8" s="735"/>
    </row>
    <row r="9" spans="1:43" ht="39.75" hidden="1" customHeight="1">
      <c r="A9" s="178"/>
      <c r="B9" s="186" t="s">
        <v>228</v>
      </c>
      <c r="C9" s="180" t="s">
        <v>229</v>
      </c>
      <c r="D9" s="40">
        <v>7</v>
      </c>
      <c r="E9" s="40">
        <v>7</v>
      </c>
      <c r="F9" s="40">
        <v>7</v>
      </c>
      <c r="G9" s="38">
        <v>7</v>
      </c>
      <c r="H9" s="624"/>
      <c r="I9" s="625">
        <v>1</v>
      </c>
      <c r="J9" s="586">
        <v>1</v>
      </c>
      <c r="K9" s="586">
        <v>1</v>
      </c>
      <c r="L9" s="586">
        <v>1</v>
      </c>
      <c r="M9" s="586">
        <v>1</v>
      </c>
      <c r="N9" s="600"/>
      <c r="O9" s="586">
        <v>1</v>
      </c>
      <c r="P9" s="586">
        <v>1</v>
      </c>
      <c r="Q9" s="586">
        <v>1</v>
      </c>
      <c r="R9" s="612"/>
      <c r="S9" s="612"/>
      <c r="T9" s="40"/>
      <c r="U9" s="217"/>
      <c r="V9" s="217"/>
      <c r="W9" s="217"/>
      <c r="X9" s="217"/>
      <c r="Y9" s="217"/>
      <c r="Z9" s="217"/>
      <c r="AA9" s="217"/>
      <c r="AB9" s="217"/>
      <c r="AC9" s="217"/>
      <c r="AD9" s="217"/>
      <c r="AE9" s="217"/>
      <c r="AF9" s="217"/>
      <c r="AG9" s="217"/>
      <c r="AH9" s="217"/>
      <c r="AI9" s="217"/>
      <c r="AJ9" s="217"/>
      <c r="AK9" s="217"/>
      <c r="AL9" s="217"/>
      <c r="AM9" s="217"/>
      <c r="AN9" s="217"/>
      <c r="AO9" s="217"/>
    </row>
    <row r="10" spans="1:43" s="732" customFormat="1" ht="39.75" customHeight="1">
      <c r="A10" s="174" t="s">
        <v>11</v>
      </c>
      <c r="B10" s="175" t="s">
        <v>679</v>
      </c>
      <c r="C10" s="736"/>
      <c r="D10" s="174"/>
      <c r="E10" s="174"/>
      <c r="F10" s="174"/>
      <c r="G10" s="737"/>
      <c r="H10" s="737"/>
      <c r="I10" s="738"/>
      <c r="J10" s="739"/>
      <c r="K10" s="739"/>
      <c r="L10" s="739"/>
      <c r="M10" s="739"/>
      <c r="N10" s="600"/>
      <c r="O10" s="740"/>
      <c r="P10" s="739"/>
      <c r="Q10" s="739"/>
      <c r="R10" s="612"/>
      <c r="S10" s="612"/>
      <c r="T10" s="174"/>
      <c r="U10" s="741"/>
      <c r="V10" s="741"/>
      <c r="W10" s="741"/>
      <c r="X10" s="741"/>
      <c r="Y10" s="741"/>
      <c r="Z10" s="741"/>
      <c r="AA10" s="741"/>
      <c r="AB10" s="741"/>
      <c r="AC10" s="741"/>
      <c r="AD10" s="741"/>
      <c r="AE10" s="741"/>
      <c r="AF10" s="741"/>
      <c r="AG10" s="741"/>
      <c r="AH10" s="741"/>
      <c r="AI10" s="741"/>
      <c r="AJ10" s="741"/>
      <c r="AK10" s="741"/>
      <c r="AL10" s="741"/>
      <c r="AM10" s="741"/>
      <c r="AN10" s="741"/>
      <c r="AO10" s="741"/>
    </row>
    <row r="11" spans="1:43" ht="51" hidden="1" customHeight="1">
      <c r="A11" s="64">
        <v>1</v>
      </c>
      <c r="B11" s="179" t="s">
        <v>492</v>
      </c>
      <c r="C11" s="180" t="s">
        <v>230</v>
      </c>
      <c r="D11" s="178">
        <v>12933</v>
      </c>
      <c r="E11" s="178">
        <v>13019</v>
      </c>
      <c r="F11" s="178">
        <v>13018</v>
      </c>
      <c r="G11" s="210">
        <v>13200</v>
      </c>
      <c r="H11" s="626">
        <f>I11+J11+K11+L11+M11</f>
        <v>6453</v>
      </c>
      <c r="I11" s="742">
        <v>729</v>
      </c>
      <c r="J11" s="740">
        <f t="shared" ref="J11:J16" si="0">AO11</f>
        <v>1032</v>
      </c>
      <c r="K11" s="740">
        <f>+W11</f>
        <v>2416</v>
      </c>
      <c r="L11" s="740">
        <f>+AI11</f>
        <v>1498</v>
      </c>
      <c r="M11" s="740">
        <f>+AF11</f>
        <v>778</v>
      </c>
      <c r="N11" s="626">
        <f>O11+P11+Q11+R11+S11</f>
        <v>9076</v>
      </c>
      <c r="O11" s="740">
        <f>+Z11</f>
        <v>3669</v>
      </c>
      <c r="P11" s="740">
        <f>+AC11</f>
        <v>2473</v>
      </c>
      <c r="Q11" s="740">
        <f>+AL11</f>
        <v>1334</v>
      </c>
      <c r="R11" s="740">
        <v>702</v>
      </c>
      <c r="S11" s="740">
        <v>898</v>
      </c>
      <c r="T11" s="178"/>
      <c r="U11" s="215">
        <v>2383</v>
      </c>
      <c r="V11" s="215">
        <v>2383</v>
      </c>
      <c r="W11" s="215">
        <v>2416</v>
      </c>
      <c r="X11" s="215">
        <v>3618</v>
      </c>
      <c r="Y11" s="215">
        <v>3618</v>
      </c>
      <c r="Z11" s="215">
        <v>3669</v>
      </c>
      <c r="AA11" s="215">
        <v>2439</v>
      </c>
      <c r="AB11" s="215">
        <v>2438</v>
      </c>
      <c r="AC11" s="215">
        <v>2473</v>
      </c>
      <c r="AD11" s="215">
        <v>768</v>
      </c>
      <c r="AE11" s="215">
        <v>768</v>
      </c>
      <c r="AF11" s="215">
        <v>778</v>
      </c>
      <c r="AG11" s="215">
        <v>1477</v>
      </c>
      <c r="AH11" s="215">
        <v>1477</v>
      </c>
      <c r="AI11" s="215">
        <v>1498</v>
      </c>
      <c r="AJ11" s="215">
        <v>1316</v>
      </c>
      <c r="AK11" s="215">
        <v>1316</v>
      </c>
      <c r="AL11" s="215">
        <v>1334</v>
      </c>
      <c r="AM11" s="215">
        <v>1018</v>
      </c>
      <c r="AN11" s="215">
        <v>1018</v>
      </c>
      <c r="AO11" s="215">
        <v>1032</v>
      </c>
    </row>
    <row r="12" spans="1:43" ht="43.5" customHeight="1">
      <c r="A12" s="64">
        <v>1</v>
      </c>
      <c r="B12" s="186" t="s">
        <v>491</v>
      </c>
      <c r="C12" s="180" t="s">
        <v>230</v>
      </c>
      <c r="D12" s="178">
        <v>202</v>
      </c>
      <c r="E12" s="178">
        <v>195</v>
      </c>
      <c r="F12" s="178">
        <f>+V12+Y12+AB12+AE12+AH12+AK12+AN12</f>
        <v>165</v>
      </c>
      <c r="G12" s="210">
        <f>+W12+Z12+AC12+AF12+AI12+AL12+AO12</f>
        <v>160</v>
      </c>
      <c r="H12" s="626">
        <f>I12+J12+K12+L12+M12</f>
        <v>346</v>
      </c>
      <c r="I12" s="742">
        <v>211</v>
      </c>
      <c r="J12" s="740">
        <f t="shared" si="0"/>
        <v>106</v>
      </c>
      <c r="K12" s="740">
        <f>+W12</f>
        <v>17</v>
      </c>
      <c r="L12" s="740">
        <f>+AI12</f>
        <v>6</v>
      </c>
      <c r="M12" s="740">
        <f>+AF12</f>
        <v>6</v>
      </c>
      <c r="N12" s="422">
        <f t="shared" ref="N12:N15" si="1">O12+P12+Q12+R12+S12</f>
        <v>150</v>
      </c>
      <c r="O12" s="740">
        <f t="shared" ref="O12:O18" si="2">+Z12</f>
        <v>7</v>
      </c>
      <c r="P12" s="740">
        <f t="shared" ref="P12:P18" si="3">+AC12</f>
        <v>5</v>
      </c>
      <c r="Q12" s="740">
        <f t="shared" ref="Q12:Q18" si="4">+AL12</f>
        <v>13</v>
      </c>
      <c r="R12" s="740">
        <v>71</v>
      </c>
      <c r="S12" s="740">
        <v>54</v>
      </c>
      <c r="T12" s="178"/>
      <c r="U12" s="215">
        <v>19</v>
      </c>
      <c r="V12" s="215">
        <v>17</v>
      </c>
      <c r="W12" s="215">
        <v>17</v>
      </c>
      <c r="X12" s="215">
        <v>8</v>
      </c>
      <c r="Y12" s="215">
        <v>7</v>
      </c>
      <c r="Z12" s="215">
        <v>7</v>
      </c>
      <c r="AA12" s="215">
        <v>5</v>
      </c>
      <c r="AB12" s="215">
        <v>5</v>
      </c>
      <c r="AC12" s="215">
        <v>5</v>
      </c>
      <c r="AD12" s="215">
        <v>7</v>
      </c>
      <c r="AE12" s="215">
        <v>6</v>
      </c>
      <c r="AF12" s="215">
        <v>6</v>
      </c>
      <c r="AG12" s="215">
        <v>7</v>
      </c>
      <c r="AH12" s="215">
        <v>6</v>
      </c>
      <c r="AI12" s="215">
        <v>6</v>
      </c>
      <c r="AJ12" s="215">
        <v>23</v>
      </c>
      <c r="AK12" s="215">
        <v>13</v>
      </c>
      <c r="AL12" s="215">
        <v>13</v>
      </c>
      <c r="AM12" s="215">
        <v>126</v>
      </c>
      <c r="AN12" s="215">
        <v>111</v>
      </c>
      <c r="AO12" s="215">
        <v>106</v>
      </c>
      <c r="AQ12" s="173"/>
    </row>
    <row r="13" spans="1:43" ht="43.5" customHeight="1">
      <c r="A13" s="64">
        <v>2</v>
      </c>
      <c r="B13" s="186" t="s">
        <v>490</v>
      </c>
      <c r="C13" s="180" t="s">
        <v>230</v>
      </c>
      <c r="D13" s="178">
        <v>33</v>
      </c>
      <c r="E13" s="178">
        <v>7</v>
      </c>
      <c r="F13" s="178">
        <f>+V13+Y13+AB13+AE13+AH13+AK13+AN13</f>
        <v>37</v>
      </c>
      <c r="G13" s="210">
        <f>+W13+Z13+AC13+AF13+AI13+AL13+AO13</f>
        <v>5</v>
      </c>
      <c r="H13" s="626">
        <f>I13+J13+K13+L13+M13</f>
        <v>55</v>
      </c>
      <c r="I13" s="742">
        <v>50</v>
      </c>
      <c r="J13" s="740">
        <f t="shared" si="0"/>
        <v>5</v>
      </c>
      <c r="K13" s="740"/>
      <c r="L13" s="740"/>
      <c r="M13" s="740"/>
      <c r="N13" s="422">
        <f t="shared" si="1"/>
        <v>118</v>
      </c>
      <c r="O13" s="740"/>
      <c r="P13" s="740"/>
      <c r="Q13" s="740"/>
      <c r="R13" s="740">
        <v>64</v>
      </c>
      <c r="S13" s="740">
        <v>54</v>
      </c>
      <c r="T13" s="250"/>
      <c r="U13" s="215">
        <v>1</v>
      </c>
      <c r="V13" s="215">
        <v>3</v>
      </c>
      <c r="W13" s="215">
        <v>0</v>
      </c>
      <c r="X13" s="743"/>
      <c r="Y13" s="743">
        <v>1</v>
      </c>
      <c r="Z13" s="743">
        <v>0</v>
      </c>
      <c r="AA13" s="743"/>
      <c r="AB13" s="743">
        <v>0</v>
      </c>
      <c r="AC13" s="743">
        <v>0</v>
      </c>
      <c r="AD13" s="743"/>
      <c r="AE13" s="743">
        <v>1</v>
      </c>
      <c r="AF13" s="743">
        <v>0</v>
      </c>
      <c r="AG13" s="743"/>
      <c r="AH13" s="743">
        <v>1</v>
      </c>
      <c r="AI13" s="743">
        <v>0</v>
      </c>
      <c r="AJ13" s="215">
        <v>1</v>
      </c>
      <c r="AK13" s="215">
        <v>11</v>
      </c>
      <c r="AL13" s="215">
        <v>0</v>
      </c>
      <c r="AM13" s="215">
        <v>5</v>
      </c>
      <c r="AN13" s="215">
        <v>20</v>
      </c>
      <c r="AO13" s="215">
        <v>5</v>
      </c>
      <c r="AP13" s="173"/>
      <c r="AQ13" s="744"/>
    </row>
    <row r="14" spans="1:43" ht="43.5" customHeight="1">
      <c r="A14" s="64">
        <v>3</v>
      </c>
      <c r="B14" s="186" t="s">
        <v>489</v>
      </c>
      <c r="C14" s="180" t="s">
        <v>22</v>
      </c>
      <c r="D14" s="745">
        <v>1.56</v>
      </c>
      <c r="E14" s="745">
        <v>1.4978108917735999</v>
      </c>
      <c r="F14" s="250">
        <f>F12/F11%</f>
        <v>1.2674758027346751</v>
      </c>
      <c r="G14" s="746">
        <f>G12/G11%</f>
        <v>1.2121212121212122</v>
      </c>
      <c r="H14" s="737">
        <f>H12/H11%</f>
        <v>5.3618472028513873</v>
      </c>
      <c r="I14" s="747">
        <f>I12/I11%</f>
        <v>28.943758573388202</v>
      </c>
      <c r="J14" s="608">
        <f t="shared" si="0"/>
        <v>10.271317829457365</v>
      </c>
      <c r="K14" s="608">
        <f>+W14</f>
        <v>0.70364238410596025</v>
      </c>
      <c r="L14" s="608">
        <f>+AI14</f>
        <v>0.40053404539385845</v>
      </c>
      <c r="M14" s="608">
        <f>+AF14</f>
        <v>0.77120822622107965</v>
      </c>
      <c r="N14" s="782">
        <f t="shared" ref="N14:S14" si="5">N12/N11%</f>
        <v>1.6527104451300132</v>
      </c>
      <c r="O14" s="782">
        <f t="shared" si="5"/>
        <v>0.19078768056691198</v>
      </c>
      <c r="P14" s="782">
        <f t="shared" si="5"/>
        <v>0.20218358269308531</v>
      </c>
      <c r="Q14" s="782">
        <f t="shared" si="5"/>
        <v>0.97451274362818596</v>
      </c>
      <c r="R14" s="782">
        <f t="shared" si="5"/>
        <v>10.113960113960115</v>
      </c>
      <c r="S14" s="782">
        <f t="shared" si="5"/>
        <v>6.0133630289532292</v>
      </c>
      <c r="T14" s="745"/>
      <c r="U14" s="235">
        <f t="shared" ref="U14:AO14" si="6">U12/U11%</f>
        <v>0.79731430969366346</v>
      </c>
      <c r="V14" s="235">
        <f t="shared" si="6"/>
        <v>0.71338648762064627</v>
      </c>
      <c r="W14" s="235">
        <f t="shared" si="6"/>
        <v>0.70364238410596025</v>
      </c>
      <c r="X14" s="235">
        <f t="shared" si="6"/>
        <v>0.22111663902708678</v>
      </c>
      <c r="Y14" s="235">
        <f t="shared" si="6"/>
        <v>0.19347705914870095</v>
      </c>
      <c r="Z14" s="235">
        <f t="shared" si="6"/>
        <v>0.19078768056691198</v>
      </c>
      <c r="AA14" s="235">
        <f t="shared" si="6"/>
        <v>0.2050020500205002</v>
      </c>
      <c r="AB14" s="235">
        <f t="shared" si="6"/>
        <v>0.20508613617719443</v>
      </c>
      <c r="AC14" s="235">
        <f t="shared" si="6"/>
        <v>0.20218358269308531</v>
      </c>
      <c r="AD14" s="235">
        <f t="shared" si="6"/>
        <v>0.91145833333333337</v>
      </c>
      <c r="AE14" s="235">
        <f t="shared" si="6"/>
        <v>0.78125</v>
      </c>
      <c r="AF14" s="235">
        <f t="shared" si="6"/>
        <v>0.77120822622107965</v>
      </c>
      <c r="AG14" s="235">
        <f t="shared" si="6"/>
        <v>0.47393364928909953</v>
      </c>
      <c r="AH14" s="235">
        <f t="shared" si="6"/>
        <v>0.40622884224779959</v>
      </c>
      <c r="AI14" s="235">
        <f t="shared" si="6"/>
        <v>0.40053404539385845</v>
      </c>
      <c r="AJ14" s="235">
        <f t="shared" si="6"/>
        <v>1.7477203647416413</v>
      </c>
      <c r="AK14" s="235">
        <f t="shared" si="6"/>
        <v>0.9878419452887538</v>
      </c>
      <c r="AL14" s="235">
        <f t="shared" si="6"/>
        <v>0.97451274362818596</v>
      </c>
      <c r="AM14" s="235">
        <f t="shared" si="6"/>
        <v>12.37721021611002</v>
      </c>
      <c r="AN14" s="235">
        <f t="shared" si="6"/>
        <v>10.903732809430256</v>
      </c>
      <c r="AO14" s="235">
        <f t="shared" si="6"/>
        <v>10.271317829457365</v>
      </c>
      <c r="AP14" s="173"/>
      <c r="AQ14" s="748"/>
    </row>
    <row r="15" spans="1:43" ht="43.5" customHeight="1">
      <c r="A15" s="64">
        <v>4</v>
      </c>
      <c r="B15" s="186" t="s">
        <v>493</v>
      </c>
      <c r="C15" s="180" t="s">
        <v>231</v>
      </c>
      <c r="D15" s="178">
        <v>175</v>
      </c>
      <c r="E15" s="178">
        <v>169</v>
      </c>
      <c r="F15" s="178">
        <f>+V15+Y15+AB15+AE15+AH15+AK15+AN15</f>
        <v>148</v>
      </c>
      <c r="G15" s="210">
        <f>+W15+Z15+AC15+AF15+AI15+AL15+AO15</f>
        <v>148</v>
      </c>
      <c r="H15" s="626">
        <f>I15+J15+K15+L15+M15</f>
        <v>343</v>
      </c>
      <c r="I15" s="742">
        <v>211</v>
      </c>
      <c r="J15" s="740">
        <f t="shared" si="0"/>
        <v>111</v>
      </c>
      <c r="K15" s="740">
        <f>+W15</f>
        <v>12</v>
      </c>
      <c r="L15" s="740">
        <f>+AI15</f>
        <v>4</v>
      </c>
      <c r="M15" s="740">
        <f>+AF15</f>
        <v>5</v>
      </c>
      <c r="N15" s="422">
        <f t="shared" si="1"/>
        <v>141</v>
      </c>
      <c r="O15" s="740">
        <f t="shared" si="2"/>
        <v>3</v>
      </c>
      <c r="P15" s="740">
        <f t="shared" si="3"/>
        <v>4</v>
      </c>
      <c r="Q15" s="740">
        <f t="shared" si="4"/>
        <v>9</v>
      </c>
      <c r="R15" s="740">
        <v>71</v>
      </c>
      <c r="S15" s="740">
        <v>54</v>
      </c>
      <c r="T15" s="250"/>
      <c r="U15" s="215">
        <v>13</v>
      </c>
      <c r="V15" s="215">
        <v>12</v>
      </c>
      <c r="W15" s="215">
        <v>12</v>
      </c>
      <c r="X15" s="215">
        <v>3</v>
      </c>
      <c r="Y15" s="215">
        <v>3</v>
      </c>
      <c r="Z15" s="215">
        <v>3</v>
      </c>
      <c r="AA15" s="215">
        <v>4</v>
      </c>
      <c r="AB15" s="215">
        <v>4</v>
      </c>
      <c r="AC15" s="215">
        <v>4</v>
      </c>
      <c r="AD15" s="215">
        <v>6</v>
      </c>
      <c r="AE15" s="215">
        <v>5</v>
      </c>
      <c r="AF15" s="215">
        <v>5</v>
      </c>
      <c r="AG15" s="215">
        <v>4</v>
      </c>
      <c r="AH15" s="215">
        <v>4</v>
      </c>
      <c r="AI15" s="215">
        <v>4</v>
      </c>
      <c r="AJ15" s="215">
        <v>13</v>
      </c>
      <c r="AK15" s="215">
        <v>9</v>
      </c>
      <c r="AL15" s="215">
        <v>9</v>
      </c>
      <c r="AM15" s="215">
        <v>126</v>
      </c>
      <c r="AN15" s="215">
        <v>111</v>
      </c>
      <c r="AO15" s="215">
        <v>111</v>
      </c>
      <c r="AP15" s="749"/>
    </row>
    <row r="16" spans="1:43" ht="40.5" customHeight="1">
      <c r="A16" s="64">
        <v>5</v>
      </c>
      <c r="B16" s="186" t="s">
        <v>607</v>
      </c>
      <c r="C16" s="180" t="s">
        <v>22</v>
      </c>
      <c r="D16" s="745">
        <v>1.35</v>
      </c>
      <c r="E16" s="745">
        <v>1.2981027728704</v>
      </c>
      <c r="F16" s="250">
        <f>F15/F11%</f>
        <v>1.1368873866953448</v>
      </c>
      <c r="G16" s="746">
        <f>G15/G11%</f>
        <v>1.1212121212121211</v>
      </c>
      <c r="H16" s="737">
        <f>H15/H11%</f>
        <v>5.3153571982023866</v>
      </c>
      <c r="I16" s="747">
        <f>I15/I11%</f>
        <v>28.943758573388202</v>
      </c>
      <c r="J16" s="608">
        <f t="shared" si="0"/>
        <v>11.143410852713178</v>
      </c>
      <c r="K16" s="608">
        <f>+W16</f>
        <v>0.53807947019867552</v>
      </c>
      <c r="L16" s="608">
        <f>+AI16</f>
        <v>0.26702269692923897</v>
      </c>
      <c r="M16" s="608">
        <f>+AF16</f>
        <v>0.77120822622107965</v>
      </c>
      <c r="N16" s="574">
        <f t="shared" ref="N16:S16" si="7">N15/N11%</f>
        <v>1.5535478184222122</v>
      </c>
      <c r="O16" s="574">
        <f t="shared" si="7"/>
        <v>8.1766148814390843E-2</v>
      </c>
      <c r="P16" s="574">
        <f t="shared" si="7"/>
        <v>0.16174686615446826</v>
      </c>
      <c r="Q16" s="574">
        <f t="shared" si="7"/>
        <v>0.67466266866566715</v>
      </c>
      <c r="R16" s="574">
        <f t="shared" si="7"/>
        <v>10.113960113960115</v>
      </c>
      <c r="S16" s="574">
        <f t="shared" si="7"/>
        <v>6.0133630289532292</v>
      </c>
      <c r="T16" s="745"/>
      <c r="U16" s="750">
        <v>0.54553084347461001</v>
      </c>
      <c r="V16" s="234">
        <v>0.54553084347461189</v>
      </c>
      <c r="W16" s="234">
        <v>0.53807947019867552</v>
      </c>
      <c r="X16" s="750">
        <v>8.2918739635158001E-2</v>
      </c>
      <c r="Y16" s="234">
        <v>8.2918739635157543E-2</v>
      </c>
      <c r="Z16" s="234">
        <v>8.1766148814390843E-2</v>
      </c>
      <c r="AA16" s="750">
        <v>0.1640016400164</v>
      </c>
      <c r="AB16" s="234">
        <v>0.16406890894175555</v>
      </c>
      <c r="AC16" s="234">
        <v>0.16174686615446826</v>
      </c>
      <c r="AD16" s="750">
        <v>0.78125</v>
      </c>
      <c r="AE16" s="234">
        <v>0.78125</v>
      </c>
      <c r="AF16" s="234">
        <v>0.77120822622107965</v>
      </c>
      <c r="AG16" s="750">
        <v>0.27081922816519999</v>
      </c>
      <c r="AH16" s="234">
        <v>0.27081922816519971</v>
      </c>
      <c r="AI16" s="234">
        <v>0.26702269692923897</v>
      </c>
      <c r="AJ16" s="750">
        <v>0.98784194528875002</v>
      </c>
      <c r="AK16" s="234">
        <v>0.9878419452887538</v>
      </c>
      <c r="AL16" s="234">
        <v>0.97451274362818596</v>
      </c>
      <c r="AM16" s="750">
        <v>12.377210216110001</v>
      </c>
      <c r="AN16" s="234">
        <v>12.37721021611002</v>
      </c>
      <c r="AO16" s="234">
        <v>11.143410852713178</v>
      </c>
    </row>
    <row r="17" spans="1:72" ht="45.75" hidden="1" customHeight="1">
      <c r="A17" s="64"/>
      <c r="B17" s="751" t="s">
        <v>232</v>
      </c>
      <c r="C17" s="212" t="s">
        <v>22</v>
      </c>
      <c r="D17" s="752">
        <v>0.28000000000000003</v>
      </c>
      <c r="E17" s="752">
        <v>0.06</v>
      </c>
      <c r="F17" s="746">
        <f>D14-F14</f>
        <v>0.29252419726532497</v>
      </c>
      <c r="G17" s="746">
        <f>F14-G14</f>
        <v>5.5354590613462928E-2</v>
      </c>
      <c r="H17" s="737"/>
      <c r="I17" s="747">
        <v>7.15</v>
      </c>
      <c r="J17" s="609"/>
      <c r="K17" s="609"/>
      <c r="L17" s="609"/>
      <c r="M17" s="609"/>
      <c r="N17" s="342"/>
      <c r="O17" s="609"/>
      <c r="P17" s="609"/>
      <c r="Q17" s="609"/>
      <c r="R17" s="612"/>
      <c r="S17" s="612"/>
      <c r="T17" s="752"/>
      <c r="U17" s="753"/>
      <c r="V17" s="753"/>
      <c r="W17" s="754">
        <f>V14-W14</f>
        <v>9.74410351468602E-3</v>
      </c>
      <c r="X17" s="753"/>
      <c r="Y17" s="753"/>
      <c r="Z17" s="754">
        <f>Y14-Z14</f>
        <v>2.6893785817889704E-3</v>
      </c>
      <c r="AA17" s="753"/>
      <c r="AB17" s="753"/>
      <c r="AC17" s="754">
        <f>AB14-AC14</f>
        <v>2.9025534841091161E-3</v>
      </c>
      <c r="AD17" s="753"/>
      <c r="AE17" s="753"/>
      <c r="AF17" s="754">
        <f>AE14-AF14</f>
        <v>1.0041773778920349E-2</v>
      </c>
      <c r="AG17" s="753"/>
      <c r="AH17" s="753"/>
      <c r="AI17" s="754">
        <f>AH14-AI14</f>
        <v>5.694796853941142E-3</v>
      </c>
      <c r="AJ17" s="753"/>
      <c r="AK17" s="753"/>
      <c r="AL17" s="754">
        <f>AK14-AL14</f>
        <v>1.3329201660567835E-2</v>
      </c>
      <c r="AM17" s="753"/>
      <c r="AN17" s="753"/>
      <c r="AO17" s="754">
        <f>AN14-AO14</f>
        <v>0.63241497997289109</v>
      </c>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row>
    <row r="18" spans="1:72" ht="41.25" customHeight="1">
      <c r="A18" s="64">
        <v>6</v>
      </c>
      <c r="B18" s="186" t="s">
        <v>605</v>
      </c>
      <c r="C18" s="180" t="s">
        <v>233</v>
      </c>
      <c r="D18" s="178">
        <v>103</v>
      </c>
      <c r="E18" s="178">
        <v>82</v>
      </c>
      <c r="F18" s="178">
        <f>+V18+Y18+AB18+AE18+AH18+AK18+AN18</f>
        <v>76</v>
      </c>
      <c r="G18" s="210">
        <f>+W18+Z18+AC18+AF18+AI18+AL18+AO18</f>
        <v>72</v>
      </c>
      <c r="H18" s="626">
        <f>I18+J18+K18+L18+M18</f>
        <v>140</v>
      </c>
      <c r="I18" s="742">
        <v>92</v>
      </c>
      <c r="J18" s="740">
        <f>AO18</f>
        <v>30</v>
      </c>
      <c r="K18" s="740">
        <f>+W18</f>
        <v>7</v>
      </c>
      <c r="L18" s="740">
        <f>+AI18</f>
        <v>3</v>
      </c>
      <c r="M18" s="740">
        <f>+AF18</f>
        <v>8</v>
      </c>
      <c r="N18" s="422">
        <f t="shared" ref="N18" si="8">O18+P18+Q18+R18+S18</f>
        <v>113</v>
      </c>
      <c r="O18" s="740">
        <f t="shared" si="2"/>
        <v>5</v>
      </c>
      <c r="P18" s="740">
        <f t="shared" si="3"/>
        <v>4</v>
      </c>
      <c r="Q18" s="740">
        <f t="shared" si="4"/>
        <v>15</v>
      </c>
      <c r="R18" s="740">
        <v>30</v>
      </c>
      <c r="S18" s="740">
        <v>59</v>
      </c>
      <c r="T18" s="178"/>
      <c r="U18" s="215">
        <v>5</v>
      </c>
      <c r="V18" s="215">
        <v>7</v>
      </c>
      <c r="W18" s="215">
        <v>7</v>
      </c>
      <c r="X18" s="215">
        <v>5</v>
      </c>
      <c r="Y18" s="215">
        <v>5</v>
      </c>
      <c r="Z18" s="215">
        <v>5</v>
      </c>
      <c r="AA18" s="215">
        <v>3</v>
      </c>
      <c r="AB18" s="215">
        <v>4</v>
      </c>
      <c r="AC18" s="215">
        <v>4</v>
      </c>
      <c r="AD18" s="215">
        <v>7</v>
      </c>
      <c r="AE18" s="215">
        <v>8</v>
      </c>
      <c r="AF18" s="215">
        <v>8</v>
      </c>
      <c r="AG18" s="215">
        <v>3</v>
      </c>
      <c r="AH18" s="215">
        <v>3</v>
      </c>
      <c r="AI18" s="215">
        <v>3</v>
      </c>
      <c r="AJ18" s="215">
        <v>14</v>
      </c>
      <c r="AK18" s="215">
        <v>15</v>
      </c>
      <c r="AL18" s="215">
        <v>15</v>
      </c>
      <c r="AM18" s="215">
        <v>45</v>
      </c>
      <c r="AN18" s="215">
        <v>34</v>
      </c>
      <c r="AO18" s="215">
        <v>30</v>
      </c>
    </row>
    <row r="19" spans="1:72" ht="41.25" customHeight="1">
      <c r="A19" s="64">
        <v>7</v>
      </c>
      <c r="B19" s="186" t="s">
        <v>606</v>
      </c>
      <c r="C19" s="180" t="s">
        <v>22</v>
      </c>
      <c r="D19" s="745">
        <v>0.8</v>
      </c>
      <c r="E19" s="745">
        <v>0.62984868269451999</v>
      </c>
      <c r="F19" s="250">
        <f>F18/F11%</f>
        <v>0.58380703641112308</v>
      </c>
      <c r="G19" s="746">
        <f>G18/G11%</f>
        <v>0.54545454545454541</v>
      </c>
      <c r="H19" s="737">
        <f>H18/H11%</f>
        <v>2.1695335502866882</v>
      </c>
      <c r="I19" s="747">
        <f>I18/I11%</f>
        <v>12.62002743484225</v>
      </c>
      <c r="J19" s="608">
        <f>AO19</f>
        <v>2.9069767441860463</v>
      </c>
      <c r="K19" s="608">
        <f>+W19</f>
        <v>0.28973509933774833</v>
      </c>
      <c r="L19" s="608">
        <f>+AI19</f>
        <v>0.20026702269692923</v>
      </c>
      <c r="M19" s="608">
        <f>+AF19</f>
        <v>1.0282776349614395</v>
      </c>
      <c r="N19" s="574">
        <f t="shared" ref="N19:S19" si="9">N18/N11%</f>
        <v>1.2450418686646099</v>
      </c>
      <c r="O19" s="574">
        <f t="shared" si="9"/>
        <v>0.13627691469065142</v>
      </c>
      <c r="P19" s="574">
        <f t="shared" si="9"/>
        <v>0.16174686615446826</v>
      </c>
      <c r="Q19" s="574">
        <f t="shared" si="9"/>
        <v>1.1244377811094453</v>
      </c>
      <c r="R19" s="574">
        <f t="shared" si="9"/>
        <v>4.2735042735042734</v>
      </c>
      <c r="S19" s="574">
        <f t="shared" si="9"/>
        <v>6.570155902004454</v>
      </c>
      <c r="T19" s="745"/>
      <c r="U19" s="234">
        <f t="shared" ref="U19:AO19" si="10">U18/U11%</f>
        <v>0.20981955518254303</v>
      </c>
      <c r="V19" s="234">
        <f t="shared" si="10"/>
        <v>0.29374737725556022</v>
      </c>
      <c r="W19" s="234">
        <f t="shared" si="10"/>
        <v>0.28973509933774833</v>
      </c>
      <c r="X19" s="234">
        <f t="shared" si="10"/>
        <v>0.13819789939192925</v>
      </c>
      <c r="Y19" s="234">
        <f t="shared" si="10"/>
        <v>0.13819789939192925</v>
      </c>
      <c r="Z19" s="234">
        <f t="shared" si="10"/>
        <v>0.13627691469065142</v>
      </c>
      <c r="AA19" s="234">
        <f t="shared" si="10"/>
        <v>0.12300123001230012</v>
      </c>
      <c r="AB19" s="234">
        <f t="shared" si="10"/>
        <v>0.16406890894175555</v>
      </c>
      <c r="AC19" s="234">
        <f t="shared" si="10"/>
        <v>0.16174686615446826</v>
      </c>
      <c r="AD19" s="234">
        <f t="shared" si="10"/>
        <v>0.91145833333333337</v>
      </c>
      <c r="AE19" s="234">
        <f t="shared" si="10"/>
        <v>1.0416666666666667</v>
      </c>
      <c r="AF19" s="234">
        <f t="shared" si="10"/>
        <v>1.0282776349614395</v>
      </c>
      <c r="AG19" s="234">
        <f t="shared" si="10"/>
        <v>0.2031144211238998</v>
      </c>
      <c r="AH19" s="234">
        <f t="shared" si="10"/>
        <v>0.2031144211238998</v>
      </c>
      <c r="AI19" s="234">
        <f t="shared" si="10"/>
        <v>0.20026702269692923</v>
      </c>
      <c r="AJ19" s="234">
        <f t="shared" si="10"/>
        <v>1.0638297872340425</v>
      </c>
      <c r="AK19" s="234">
        <f t="shared" si="10"/>
        <v>1.1398176291793314</v>
      </c>
      <c r="AL19" s="234">
        <f t="shared" si="10"/>
        <v>1.1244377811094453</v>
      </c>
      <c r="AM19" s="234">
        <f t="shared" si="10"/>
        <v>4.4204322200392925</v>
      </c>
      <c r="AN19" s="234">
        <f t="shared" si="10"/>
        <v>3.3398821218074657</v>
      </c>
      <c r="AO19" s="234">
        <f t="shared" si="10"/>
        <v>2.9069767441860463</v>
      </c>
    </row>
    <row r="20" spans="1:72" s="732" customFormat="1" ht="47.25" customHeight="1">
      <c r="A20" s="174" t="s">
        <v>19</v>
      </c>
      <c r="B20" s="315" t="s">
        <v>678</v>
      </c>
      <c r="C20" s="175"/>
      <c r="D20" s="174"/>
      <c r="E20" s="174"/>
      <c r="F20" s="174"/>
      <c r="G20" s="737"/>
      <c r="H20" s="737"/>
      <c r="I20" s="738"/>
      <c r="J20" s="756"/>
      <c r="K20" s="756"/>
      <c r="L20" s="756"/>
      <c r="M20" s="756"/>
      <c r="N20" s="342"/>
      <c r="O20" s="609"/>
      <c r="P20" s="756"/>
      <c r="Q20" s="756"/>
      <c r="R20" s="612"/>
      <c r="S20" s="612"/>
      <c r="T20" s="174"/>
      <c r="U20" s="741"/>
      <c r="V20" s="741"/>
      <c r="W20" s="741"/>
      <c r="X20" s="741"/>
      <c r="Y20" s="741"/>
      <c r="Z20" s="741"/>
      <c r="AA20" s="741"/>
      <c r="AB20" s="741"/>
      <c r="AC20" s="741"/>
      <c r="AD20" s="741"/>
      <c r="AE20" s="741"/>
      <c r="AF20" s="741"/>
      <c r="AG20" s="741"/>
      <c r="AH20" s="741"/>
      <c r="AI20" s="741"/>
      <c r="AJ20" s="741"/>
      <c r="AK20" s="741"/>
      <c r="AL20" s="741"/>
      <c r="AM20" s="741"/>
      <c r="AN20" s="741"/>
      <c r="AO20" s="741"/>
    </row>
    <row r="21" spans="1:72" ht="45" hidden="1" customHeight="1">
      <c r="A21" s="174"/>
      <c r="B21" s="179" t="s">
        <v>234</v>
      </c>
      <c r="C21" s="757" t="s">
        <v>235</v>
      </c>
      <c r="D21" s="178">
        <v>7</v>
      </c>
      <c r="E21" s="178">
        <v>7</v>
      </c>
      <c r="F21" s="178">
        <v>7</v>
      </c>
      <c r="G21" s="210">
        <v>7</v>
      </c>
      <c r="H21" s="626"/>
      <c r="I21" s="742">
        <v>1</v>
      </c>
      <c r="J21" s="740">
        <f t="shared" ref="J21:J30" si="11">AO21</f>
        <v>1</v>
      </c>
      <c r="K21" s="740">
        <f>+W21</f>
        <v>1</v>
      </c>
      <c r="L21" s="740">
        <f>+AI21</f>
        <v>1</v>
      </c>
      <c r="M21" s="740">
        <f>+AF21</f>
        <v>1</v>
      </c>
      <c r="N21" s="342"/>
      <c r="O21" s="740">
        <f t="shared" ref="O21:O78" si="12">+Z21</f>
        <v>1</v>
      </c>
      <c r="P21" s="740">
        <f t="shared" ref="P21:P78" si="13">+AC21</f>
        <v>1</v>
      </c>
      <c r="Q21" s="740">
        <f t="shared" ref="Q21:Q78" si="14">+AL21</f>
        <v>1</v>
      </c>
      <c r="R21" s="612"/>
      <c r="S21" s="612"/>
      <c r="T21" s="178"/>
      <c r="U21" s="215">
        <v>1</v>
      </c>
      <c r="V21" s="215">
        <v>1</v>
      </c>
      <c r="W21" s="215">
        <v>1</v>
      </c>
      <c r="X21" s="215">
        <v>1</v>
      </c>
      <c r="Y21" s="215">
        <v>1</v>
      </c>
      <c r="Z21" s="215">
        <v>1</v>
      </c>
      <c r="AA21" s="215">
        <v>1</v>
      </c>
      <c r="AB21" s="215">
        <v>1</v>
      </c>
      <c r="AC21" s="215">
        <v>1</v>
      </c>
      <c r="AD21" s="215">
        <v>1</v>
      </c>
      <c r="AE21" s="215">
        <v>1</v>
      </c>
      <c r="AF21" s="215">
        <v>1</v>
      </c>
      <c r="AG21" s="215">
        <v>1</v>
      </c>
      <c r="AH21" s="215">
        <v>1</v>
      </c>
      <c r="AI21" s="215">
        <v>1</v>
      </c>
      <c r="AJ21" s="215">
        <v>1</v>
      </c>
      <c r="AK21" s="215">
        <v>1</v>
      </c>
      <c r="AL21" s="215">
        <v>1</v>
      </c>
      <c r="AM21" s="215">
        <v>1</v>
      </c>
      <c r="AN21" s="215">
        <v>1</v>
      </c>
      <c r="AO21" s="215">
        <v>1</v>
      </c>
    </row>
    <row r="22" spans="1:72" ht="45" hidden="1" customHeight="1">
      <c r="A22" s="174"/>
      <c r="B22" s="179" t="s">
        <v>236</v>
      </c>
      <c r="C22" s="180" t="s">
        <v>126</v>
      </c>
      <c r="D22" s="178">
        <v>2</v>
      </c>
      <c r="E22" s="178">
        <v>2</v>
      </c>
      <c r="F22" s="178">
        <v>2</v>
      </c>
      <c r="G22" s="210">
        <v>2</v>
      </c>
      <c r="H22" s="626"/>
      <c r="I22" s="742">
        <v>1</v>
      </c>
      <c r="J22" s="740">
        <f t="shared" si="11"/>
        <v>1</v>
      </c>
      <c r="K22" s="740"/>
      <c r="L22" s="740"/>
      <c r="M22" s="740"/>
      <c r="N22" s="342"/>
      <c r="O22" s="740"/>
      <c r="P22" s="740"/>
      <c r="Q22" s="740">
        <f t="shared" si="14"/>
        <v>1</v>
      </c>
      <c r="R22" s="612"/>
      <c r="S22" s="612"/>
      <c r="T22" s="178"/>
      <c r="U22" s="215">
        <v>0</v>
      </c>
      <c r="V22" s="215"/>
      <c r="W22" s="215"/>
      <c r="X22" s="215">
        <v>0</v>
      </c>
      <c r="Y22" s="215"/>
      <c r="Z22" s="215"/>
      <c r="AA22" s="215">
        <v>0</v>
      </c>
      <c r="AB22" s="215"/>
      <c r="AC22" s="215"/>
      <c r="AD22" s="215">
        <v>0</v>
      </c>
      <c r="AE22" s="215"/>
      <c r="AF22" s="215"/>
      <c r="AG22" s="215">
        <v>0</v>
      </c>
      <c r="AH22" s="215"/>
      <c r="AI22" s="215"/>
      <c r="AJ22" s="215">
        <v>1</v>
      </c>
      <c r="AK22" s="215">
        <v>1</v>
      </c>
      <c r="AL22" s="215">
        <v>1</v>
      </c>
      <c r="AM22" s="215">
        <v>1</v>
      </c>
      <c r="AN22" s="215">
        <v>1</v>
      </c>
      <c r="AO22" s="215">
        <v>1</v>
      </c>
    </row>
    <row r="23" spans="1:72" ht="45" hidden="1" customHeight="1">
      <c r="A23" s="174"/>
      <c r="B23" s="186" t="s">
        <v>237</v>
      </c>
      <c r="C23" s="180" t="s">
        <v>126</v>
      </c>
      <c r="D23" s="178">
        <v>2</v>
      </c>
      <c r="E23" s="178">
        <v>2</v>
      </c>
      <c r="F23" s="178">
        <v>2</v>
      </c>
      <c r="G23" s="210">
        <v>2</v>
      </c>
      <c r="H23" s="626"/>
      <c r="I23" s="742">
        <v>1</v>
      </c>
      <c r="J23" s="740">
        <f t="shared" si="11"/>
        <v>1</v>
      </c>
      <c r="K23" s="740"/>
      <c r="L23" s="740"/>
      <c r="M23" s="740"/>
      <c r="N23" s="342"/>
      <c r="O23" s="740"/>
      <c r="P23" s="740"/>
      <c r="Q23" s="740">
        <f t="shared" si="14"/>
        <v>1</v>
      </c>
      <c r="R23" s="612"/>
      <c r="S23" s="612"/>
      <c r="T23" s="178"/>
      <c r="U23" s="215">
        <v>0</v>
      </c>
      <c r="V23" s="215"/>
      <c r="W23" s="215"/>
      <c r="X23" s="215">
        <v>0</v>
      </c>
      <c r="Y23" s="215"/>
      <c r="Z23" s="215"/>
      <c r="AA23" s="215">
        <v>0</v>
      </c>
      <c r="AB23" s="215"/>
      <c r="AC23" s="215"/>
      <c r="AD23" s="215">
        <v>0</v>
      </c>
      <c r="AE23" s="215"/>
      <c r="AF23" s="215"/>
      <c r="AG23" s="215">
        <v>0</v>
      </c>
      <c r="AH23" s="215"/>
      <c r="AI23" s="215"/>
      <c r="AJ23" s="215">
        <v>1</v>
      </c>
      <c r="AK23" s="215">
        <v>1</v>
      </c>
      <c r="AL23" s="215">
        <v>1</v>
      </c>
      <c r="AM23" s="215">
        <v>1</v>
      </c>
      <c r="AN23" s="215">
        <v>1</v>
      </c>
      <c r="AO23" s="215">
        <v>1</v>
      </c>
    </row>
    <row r="24" spans="1:72" ht="61.5" hidden="1" customHeight="1">
      <c r="A24" s="174"/>
      <c r="B24" s="186" t="s">
        <v>238</v>
      </c>
      <c r="C24" s="757" t="s">
        <v>239</v>
      </c>
      <c r="D24" s="178">
        <v>7</v>
      </c>
      <c r="E24" s="178">
        <v>7</v>
      </c>
      <c r="F24" s="178">
        <v>7</v>
      </c>
      <c r="G24" s="210">
        <v>7</v>
      </c>
      <c r="H24" s="626"/>
      <c r="I24" s="742">
        <v>1</v>
      </c>
      <c r="J24" s="740">
        <f t="shared" si="11"/>
        <v>1</v>
      </c>
      <c r="K24" s="740">
        <f t="shared" ref="K24:K30" si="15">+W24</f>
        <v>1</v>
      </c>
      <c r="L24" s="740">
        <f t="shared" ref="L24:L30" si="16">+AI24</f>
        <v>1</v>
      </c>
      <c r="M24" s="740">
        <f t="shared" ref="M24:M30" si="17">+AF24</f>
        <v>1</v>
      </c>
      <c r="N24" s="342"/>
      <c r="O24" s="740">
        <f t="shared" si="12"/>
        <v>1</v>
      </c>
      <c r="P24" s="740">
        <f t="shared" si="13"/>
        <v>1</v>
      </c>
      <c r="Q24" s="740">
        <f t="shared" si="14"/>
        <v>1</v>
      </c>
      <c r="R24" s="612"/>
      <c r="S24" s="612"/>
      <c r="T24" s="178"/>
      <c r="U24" s="215">
        <v>1</v>
      </c>
      <c r="V24" s="215">
        <v>1</v>
      </c>
      <c r="W24" s="215">
        <v>1</v>
      </c>
      <c r="X24" s="215">
        <v>1</v>
      </c>
      <c r="Y24" s="215">
        <v>1</v>
      </c>
      <c r="Z24" s="215">
        <v>1</v>
      </c>
      <c r="AA24" s="215">
        <v>1</v>
      </c>
      <c r="AB24" s="215">
        <v>1</v>
      </c>
      <c r="AC24" s="215">
        <v>1</v>
      </c>
      <c r="AD24" s="215">
        <v>1</v>
      </c>
      <c r="AE24" s="215">
        <v>1</v>
      </c>
      <c r="AF24" s="215">
        <v>1</v>
      </c>
      <c r="AG24" s="215">
        <v>1</v>
      </c>
      <c r="AH24" s="215">
        <v>1</v>
      </c>
      <c r="AI24" s="215">
        <v>1</v>
      </c>
      <c r="AJ24" s="215">
        <v>1</v>
      </c>
      <c r="AK24" s="215">
        <v>1</v>
      </c>
      <c r="AL24" s="215">
        <v>1</v>
      </c>
      <c r="AM24" s="215">
        <v>1</v>
      </c>
      <c r="AN24" s="215">
        <v>1</v>
      </c>
      <c r="AO24" s="215">
        <v>1</v>
      </c>
    </row>
    <row r="25" spans="1:72" ht="54.75" customHeight="1">
      <c r="A25" s="511">
        <v>1</v>
      </c>
      <c r="B25" s="186" t="s">
        <v>608</v>
      </c>
      <c r="C25" s="180" t="s">
        <v>22</v>
      </c>
      <c r="D25" s="178">
        <v>100</v>
      </c>
      <c r="E25" s="178">
        <v>100</v>
      </c>
      <c r="F25" s="178">
        <v>100</v>
      </c>
      <c r="G25" s="210">
        <v>100</v>
      </c>
      <c r="H25" s="626">
        <v>100</v>
      </c>
      <c r="I25" s="742">
        <v>100</v>
      </c>
      <c r="J25" s="740">
        <f t="shared" si="11"/>
        <v>100</v>
      </c>
      <c r="K25" s="740">
        <f t="shared" si="15"/>
        <v>100</v>
      </c>
      <c r="L25" s="740">
        <f t="shared" si="16"/>
        <v>100</v>
      </c>
      <c r="M25" s="740">
        <f t="shared" si="17"/>
        <v>100</v>
      </c>
      <c r="N25" s="440">
        <v>100</v>
      </c>
      <c r="O25" s="740">
        <f t="shared" si="12"/>
        <v>100</v>
      </c>
      <c r="P25" s="740">
        <f t="shared" si="13"/>
        <v>100</v>
      </c>
      <c r="Q25" s="740">
        <f t="shared" si="14"/>
        <v>100</v>
      </c>
      <c r="R25" s="611">
        <v>100</v>
      </c>
      <c r="S25" s="611">
        <v>100</v>
      </c>
      <c r="T25" s="178"/>
      <c r="U25" s="215">
        <v>100</v>
      </c>
      <c r="V25" s="215">
        <v>100</v>
      </c>
      <c r="W25" s="215">
        <v>100</v>
      </c>
      <c r="X25" s="215">
        <v>100</v>
      </c>
      <c r="Y25" s="215">
        <v>100</v>
      </c>
      <c r="Z25" s="215">
        <v>100</v>
      </c>
      <c r="AA25" s="215">
        <v>100</v>
      </c>
      <c r="AB25" s="215">
        <v>100</v>
      </c>
      <c r="AC25" s="215">
        <v>100</v>
      </c>
      <c r="AD25" s="215">
        <v>100</v>
      </c>
      <c r="AE25" s="215">
        <v>100</v>
      </c>
      <c r="AF25" s="215">
        <v>100</v>
      </c>
      <c r="AG25" s="215">
        <v>100</v>
      </c>
      <c r="AH25" s="215">
        <v>100</v>
      </c>
      <c r="AI25" s="215">
        <v>100</v>
      </c>
      <c r="AJ25" s="215">
        <v>100</v>
      </c>
      <c r="AK25" s="215">
        <v>100</v>
      </c>
      <c r="AL25" s="215">
        <v>100</v>
      </c>
      <c r="AM25" s="215">
        <v>100</v>
      </c>
      <c r="AN25" s="215">
        <v>100</v>
      </c>
      <c r="AO25" s="215">
        <v>100</v>
      </c>
    </row>
    <row r="26" spans="1:72" ht="54.75" hidden="1" customHeight="1">
      <c r="A26" s="511"/>
      <c r="B26" s="186" t="s">
        <v>240</v>
      </c>
      <c r="C26" s="180" t="s">
        <v>241</v>
      </c>
      <c r="D26" s="178"/>
      <c r="E26" s="178">
        <v>16050</v>
      </c>
      <c r="F26" s="178">
        <v>16050</v>
      </c>
      <c r="G26" s="210">
        <v>16300</v>
      </c>
      <c r="H26" s="626">
        <v>100</v>
      </c>
      <c r="I26" s="742"/>
      <c r="J26" s="740">
        <f t="shared" si="11"/>
        <v>0</v>
      </c>
      <c r="K26" s="740">
        <f t="shared" si="15"/>
        <v>0</v>
      </c>
      <c r="L26" s="740">
        <f t="shared" si="16"/>
        <v>0</v>
      </c>
      <c r="M26" s="740">
        <f t="shared" si="17"/>
        <v>0</v>
      </c>
      <c r="N26" s="440">
        <v>100</v>
      </c>
      <c r="O26" s="740">
        <f t="shared" si="12"/>
        <v>0</v>
      </c>
      <c r="P26" s="740">
        <f t="shared" si="13"/>
        <v>0</v>
      </c>
      <c r="Q26" s="740">
        <f t="shared" si="14"/>
        <v>0</v>
      </c>
      <c r="R26" s="612"/>
      <c r="S26" s="612"/>
      <c r="T26" s="178"/>
      <c r="U26" s="215">
        <v>0</v>
      </c>
      <c r="V26" s="215">
        <v>0</v>
      </c>
      <c r="W26" s="215">
        <v>0</v>
      </c>
      <c r="X26" s="215">
        <v>0</v>
      </c>
      <c r="Y26" s="215">
        <v>0</v>
      </c>
      <c r="Z26" s="215">
        <v>0</v>
      </c>
      <c r="AA26" s="215">
        <v>0</v>
      </c>
      <c r="AB26" s="215">
        <v>0</v>
      </c>
      <c r="AC26" s="215">
        <v>0</v>
      </c>
      <c r="AD26" s="215">
        <v>0</v>
      </c>
      <c r="AE26" s="215">
        <v>0</v>
      </c>
      <c r="AF26" s="215">
        <v>0</v>
      </c>
      <c r="AG26" s="215">
        <v>0</v>
      </c>
      <c r="AH26" s="215">
        <v>0</v>
      </c>
      <c r="AI26" s="215">
        <v>0</v>
      </c>
      <c r="AJ26" s="215">
        <v>0</v>
      </c>
      <c r="AK26" s="215">
        <v>0</v>
      </c>
      <c r="AL26" s="215">
        <v>0</v>
      </c>
      <c r="AM26" s="215">
        <v>0</v>
      </c>
      <c r="AN26" s="215">
        <v>0</v>
      </c>
      <c r="AO26" s="215">
        <v>0</v>
      </c>
    </row>
    <row r="27" spans="1:72" ht="57" customHeight="1">
      <c r="A27" s="511">
        <v>2</v>
      </c>
      <c r="B27" s="186" t="s">
        <v>609</v>
      </c>
      <c r="C27" s="180" t="s">
        <v>22</v>
      </c>
      <c r="D27" s="178">
        <v>100</v>
      </c>
      <c r="E27" s="178">
        <v>100</v>
      </c>
      <c r="F27" s="178">
        <v>100</v>
      </c>
      <c r="G27" s="210">
        <v>100</v>
      </c>
      <c r="H27" s="626">
        <v>100</v>
      </c>
      <c r="I27" s="742">
        <v>100</v>
      </c>
      <c r="J27" s="740">
        <f t="shared" si="11"/>
        <v>100</v>
      </c>
      <c r="K27" s="740">
        <f t="shared" si="15"/>
        <v>100</v>
      </c>
      <c r="L27" s="740">
        <f t="shared" si="16"/>
        <v>100</v>
      </c>
      <c r="M27" s="740">
        <f t="shared" si="17"/>
        <v>100</v>
      </c>
      <c r="N27" s="440">
        <v>100</v>
      </c>
      <c r="O27" s="740">
        <f t="shared" si="12"/>
        <v>100</v>
      </c>
      <c r="P27" s="740">
        <f t="shared" si="13"/>
        <v>100</v>
      </c>
      <c r="Q27" s="740">
        <f t="shared" si="14"/>
        <v>100</v>
      </c>
      <c r="R27" s="740">
        <v>100</v>
      </c>
      <c r="S27" s="740">
        <v>100</v>
      </c>
      <c r="T27" s="178"/>
      <c r="U27" s="215">
        <v>100</v>
      </c>
      <c r="V27" s="215">
        <v>100</v>
      </c>
      <c r="W27" s="215">
        <v>100</v>
      </c>
      <c r="X27" s="215">
        <v>100</v>
      </c>
      <c r="Y27" s="215">
        <v>100</v>
      </c>
      <c r="Z27" s="215">
        <v>100</v>
      </c>
      <c r="AA27" s="215">
        <v>100</v>
      </c>
      <c r="AB27" s="215">
        <v>100</v>
      </c>
      <c r="AC27" s="215">
        <v>100</v>
      </c>
      <c r="AD27" s="215">
        <v>100</v>
      </c>
      <c r="AE27" s="215">
        <v>100</v>
      </c>
      <c r="AF27" s="215">
        <v>100</v>
      </c>
      <c r="AG27" s="215">
        <v>100</v>
      </c>
      <c r="AH27" s="215">
        <v>100</v>
      </c>
      <c r="AI27" s="215">
        <v>100</v>
      </c>
      <c r="AJ27" s="215">
        <v>100</v>
      </c>
      <c r="AK27" s="215">
        <v>100</v>
      </c>
      <c r="AL27" s="215">
        <v>100</v>
      </c>
      <c r="AM27" s="215">
        <v>100</v>
      </c>
      <c r="AN27" s="215">
        <v>100</v>
      </c>
      <c r="AO27" s="215">
        <v>100</v>
      </c>
    </row>
    <row r="28" spans="1:72" ht="45" hidden="1" customHeight="1">
      <c r="A28" s="174"/>
      <c r="B28" s="179" t="s">
        <v>242</v>
      </c>
      <c r="C28" s="180" t="s">
        <v>126</v>
      </c>
      <c r="D28" s="178">
        <v>6</v>
      </c>
      <c r="E28" s="178">
        <v>6</v>
      </c>
      <c r="F28" s="178">
        <v>6</v>
      </c>
      <c r="G28" s="210">
        <v>6</v>
      </c>
      <c r="H28" s="626"/>
      <c r="I28" s="742"/>
      <c r="J28" s="740">
        <f t="shared" si="11"/>
        <v>1</v>
      </c>
      <c r="K28" s="740">
        <f t="shared" si="15"/>
        <v>1</v>
      </c>
      <c r="L28" s="740">
        <f t="shared" si="16"/>
        <v>0</v>
      </c>
      <c r="M28" s="740">
        <f t="shared" si="17"/>
        <v>1</v>
      </c>
      <c r="N28" s="342"/>
      <c r="O28" s="740">
        <f t="shared" si="12"/>
        <v>1</v>
      </c>
      <c r="P28" s="740">
        <f t="shared" si="13"/>
        <v>1</v>
      </c>
      <c r="Q28" s="740">
        <f t="shared" si="14"/>
        <v>1</v>
      </c>
      <c r="R28" s="612"/>
      <c r="S28" s="612"/>
      <c r="T28" s="178"/>
      <c r="U28" s="215">
        <v>1</v>
      </c>
      <c r="V28" s="215">
        <v>1</v>
      </c>
      <c r="W28" s="215">
        <v>1</v>
      </c>
      <c r="X28" s="215">
        <v>1</v>
      </c>
      <c r="Y28" s="215">
        <v>1</v>
      </c>
      <c r="Z28" s="215">
        <v>1</v>
      </c>
      <c r="AA28" s="215">
        <v>1</v>
      </c>
      <c r="AB28" s="215">
        <v>1</v>
      </c>
      <c r="AC28" s="215">
        <v>1</v>
      </c>
      <c r="AD28" s="215">
        <v>1</v>
      </c>
      <c r="AE28" s="215">
        <v>1</v>
      </c>
      <c r="AF28" s="215">
        <v>1</v>
      </c>
      <c r="AG28" s="215">
        <v>0</v>
      </c>
      <c r="AH28" s="215"/>
      <c r="AI28" s="215"/>
      <c r="AJ28" s="215">
        <v>1</v>
      </c>
      <c r="AK28" s="215">
        <v>1</v>
      </c>
      <c r="AL28" s="215">
        <v>1</v>
      </c>
      <c r="AM28" s="215">
        <v>1</v>
      </c>
      <c r="AN28" s="215">
        <v>1</v>
      </c>
      <c r="AO28" s="215">
        <v>1</v>
      </c>
    </row>
    <row r="29" spans="1:72" ht="45" hidden="1" customHeight="1">
      <c r="A29" s="174"/>
      <c r="B29" s="179" t="s">
        <v>243</v>
      </c>
      <c r="C29" s="180" t="s">
        <v>126</v>
      </c>
      <c r="D29" s="178">
        <v>7</v>
      </c>
      <c r="E29" s="178">
        <v>7</v>
      </c>
      <c r="F29" s="178">
        <v>7</v>
      </c>
      <c r="G29" s="210">
        <v>7</v>
      </c>
      <c r="H29" s="626"/>
      <c r="I29" s="742">
        <v>1</v>
      </c>
      <c r="J29" s="740">
        <f t="shared" si="11"/>
        <v>1</v>
      </c>
      <c r="K29" s="740">
        <f t="shared" si="15"/>
        <v>1</v>
      </c>
      <c r="L29" s="740">
        <f t="shared" si="16"/>
        <v>1</v>
      </c>
      <c r="M29" s="740">
        <f t="shared" si="17"/>
        <v>1</v>
      </c>
      <c r="N29" s="342"/>
      <c r="O29" s="740">
        <f t="shared" si="12"/>
        <v>1</v>
      </c>
      <c r="P29" s="740">
        <f t="shared" si="13"/>
        <v>1</v>
      </c>
      <c r="Q29" s="740">
        <f t="shared" si="14"/>
        <v>1</v>
      </c>
      <c r="R29" s="612"/>
      <c r="S29" s="612"/>
      <c r="T29" s="178"/>
      <c r="U29" s="215">
        <v>1</v>
      </c>
      <c r="V29" s="215">
        <v>1</v>
      </c>
      <c r="W29" s="215">
        <v>1</v>
      </c>
      <c r="X29" s="215">
        <v>1</v>
      </c>
      <c r="Y29" s="215">
        <v>1</v>
      </c>
      <c r="Z29" s="215">
        <v>1</v>
      </c>
      <c r="AA29" s="215">
        <v>1</v>
      </c>
      <c r="AB29" s="215">
        <v>1</v>
      </c>
      <c r="AC29" s="215">
        <v>1</v>
      </c>
      <c r="AD29" s="215">
        <v>1</v>
      </c>
      <c r="AE29" s="215">
        <v>1</v>
      </c>
      <c r="AF29" s="215">
        <v>1</v>
      </c>
      <c r="AG29" s="215">
        <v>1</v>
      </c>
      <c r="AH29" s="215">
        <v>1</v>
      </c>
      <c r="AI29" s="215">
        <v>1</v>
      </c>
      <c r="AJ29" s="215">
        <v>1</v>
      </c>
      <c r="AK29" s="215">
        <v>1</v>
      </c>
      <c r="AL29" s="215">
        <v>1</v>
      </c>
      <c r="AM29" s="215">
        <v>1</v>
      </c>
      <c r="AN29" s="215">
        <v>1</v>
      </c>
      <c r="AO29" s="215">
        <v>1</v>
      </c>
    </row>
    <row r="30" spans="1:72" ht="45" hidden="1" customHeight="1">
      <c r="A30" s="174"/>
      <c r="B30" s="179" t="s">
        <v>244</v>
      </c>
      <c r="C30" s="180" t="s">
        <v>22</v>
      </c>
      <c r="D30" s="178">
        <v>100</v>
      </c>
      <c r="E30" s="178">
        <v>100</v>
      </c>
      <c r="F30" s="178">
        <v>100</v>
      </c>
      <c r="G30" s="210">
        <v>100</v>
      </c>
      <c r="H30" s="626"/>
      <c r="I30" s="742">
        <v>100</v>
      </c>
      <c r="J30" s="740">
        <f t="shared" si="11"/>
        <v>100</v>
      </c>
      <c r="K30" s="740">
        <f t="shared" si="15"/>
        <v>100</v>
      </c>
      <c r="L30" s="740">
        <f t="shared" si="16"/>
        <v>100</v>
      </c>
      <c r="M30" s="740">
        <f t="shared" si="17"/>
        <v>100</v>
      </c>
      <c r="N30" s="342"/>
      <c r="O30" s="740">
        <f t="shared" si="12"/>
        <v>100</v>
      </c>
      <c r="P30" s="740">
        <f t="shared" si="13"/>
        <v>100</v>
      </c>
      <c r="Q30" s="740">
        <f t="shared" si="14"/>
        <v>100</v>
      </c>
      <c r="R30" s="612"/>
      <c r="S30" s="612"/>
      <c r="T30" s="178"/>
      <c r="U30" s="215">
        <v>100</v>
      </c>
      <c r="V30" s="215">
        <v>100</v>
      </c>
      <c r="W30" s="215">
        <v>100</v>
      </c>
      <c r="X30" s="215">
        <v>100</v>
      </c>
      <c r="Y30" s="215">
        <v>100</v>
      </c>
      <c r="Z30" s="215">
        <v>100</v>
      </c>
      <c r="AA30" s="215">
        <v>100</v>
      </c>
      <c r="AB30" s="215">
        <v>100</v>
      </c>
      <c r="AC30" s="215">
        <v>100</v>
      </c>
      <c r="AD30" s="215">
        <v>100</v>
      </c>
      <c r="AE30" s="215">
        <v>100</v>
      </c>
      <c r="AF30" s="215">
        <v>100</v>
      </c>
      <c r="AG30" s="215">
        <v>100</v>
      </c>
      <c r="AH30" s="215">
        <v>100</v>
      </c>
      <c r="AI30" s="215">
        <v>100</v>
      </c>
      <c r="AJ30" s="215">
        <v>100</v>
      </c>
      <c r="AK30" s="215">
        <v>100</v>
      </c>
      <c r="AL30" s="215">
        <v>100</v>
      </c>
      <c r="AM30" s="215">
        <v>100</v>
      </c>
      <c r="AN30" s="215">
        <v>100</v>
      </c>
      <c r="AO30" s="215">
        <v>100</v>
      </c>
    </row>
    <row r="31" spans="1:72" s="732" customFormat="1" ht="46.5" hidden="1" customHeight="1">
      <c r="A31" s="174" t="s">
        <v>32</v>
      </c>
      <c r="B31" s="190" t="s">
        <v>245</v>
      </c>
      <c r="C31" s="175"/>
      <c r="D31" s="174"/>
      <c r="E31" s="174"/>
      <c r="F31" s="174"/>
      <c r="G31" s="626"/>
      <c r="H31" s="626"/>
      <c r="I31" s="758"/>
      <c r="J31" s="739"/>
      <c r="K31" s="739"/>
      <c r="L31" s="739"/>
      <c r="M31" s="739"/>
      <c r="N31" s="342"/>
      <c r="O31" s="740"/>
      <c r="P31" s="739"/>
      <c r="Q31" s="739"/>
      <c r="R31" s="612"/>
      <c r="S31" s="612"/>
      <c r="T31" s="174"/>
      <c r="U31" s="741"/>
      <c r="V31" s="741"/>
      <c r="W31" s="741"/>
      <c r="X31" s="741"/>
      <c r="Y31" s="741"/>
      <c r="Z31" s="741"/>
      <c r="AA31" s="741"/>
      <c r="AB31" s="741"/>
      <c r="AC31" s="741"/>
      <c r="AD31" s="741"/>
      <c r="AE31" s="741"/>
      <c r="AF31" s="741"/>
      <c r="AG31" s="741"/>
      <c r="AH31" s="741"/>
      <c r="AI31" s="741"/>
      <c r="AJ31" s="741"/>
      <c r="AK31" s="741"/>
      <c r="AL31" s="741"/>
      <c r="AM31" s="741"/>
      <c r="AN31" s="741"/>
      <c r="AO31" s="741"/>
    </row>
    <row r="32" spans="1:72" ht="63" hidden="1" customHeight="1">
      <c r="A32" s="511">
        <v>1</v>
      </c>
      <c r="B32" s="186" t="s">
        <v>246</v>
      </c>
      <c r="C32" s="180" t="s">
        <v>28</v>
      </c>
      <c r="D32" s="178">
        <v>44439</v>
      </c>
      <c r="E32" s="178">
        <v>46050</v>
      </c>
      <c r="F32" s="178">
        <f>V32++Y32+AB32+AE32+AH32+AK32+AN32</f>
        <v>46286</v>
      </c>
      <c r="G32" s="210">
        <f>W32++Z32+AC32+AF32+AI32+AL32+AO32</f>
        <v>46286</v>
      </c>
      <c r="H32" s="626">
        <f>I32+J32+K32+L32+M32</f>
        <v>21039</v>
      </c>
      <c r="I32" s="742"/>
      <c r="J32" s="740">
        <f>AO32</f>
        <v>4761</v>
      </c>
      <c r="K32" s="740">
        <f>+W32</f>
        <v>8282</v>
      </c>
      <c r="L32" s="740">
        <f>+AI32</f>
        <v>4870</v>
      </c>
      <c r="M32" s="740">
        <f>+AF32</f>
        <v>3126</v>
      </c>
      <c r="N32" s="422">
        <f t="shared" ref="N32:N35" si="18">O32+P32+Q32+R32+S32</f>
        <v>32807</v>
      </c>
      <c r="O32" s="740">
        <f t="shared" si="12"/>
        <v>13142</v>
      </c>
      <c r="P32" s="740">
        <f t="shared" si="13"/>
        <v>7365</v>
      </c>
      <c r="Q32" s="740">
        <f t="shared" si="14"/>
        <v>4740</v>
      </c>
      <c r="R32" s="740">
        <v>3425</v>
      </c>
      <c r="S32" s="740">
        <v>4135</v>
      </c>
      <c r="T32" s="178"/>
      <c r="U32" s="215">
        <v>7982</v>
      </c>
      <c r="V32" s="215">
        <v>8274</v>
      </c>
      <c r="W32" s="215">
        <v>8282</v>
      </c>
      <c r="X32" s="215">
        <v>13265</v>
      </c>
      <c r="Y32" s="215">
        <v>13145</v>
      </c>
      <c r="Z32" s="215">
        <v>13142</v>
      </c>
      <c r="AA32" s="215">
        <v>7302</v>
      </c>
      <c r="AB32" s="215">
        <v>7366</v>
      </c>
      <c r="AC32" s="215">
        <v>7365</v>
      </c>
      <c r="AD32" s="215">
        <v>3127</v>
      </c>
      <c r="AE32" s="215">
        <v>3127</v>
      </c>
      <c r="AF32" s="215">
        <v>3126</v>
      </c>
      <c r="AG32" s="215">
        <v>4872</v>
      </c>
      <c r="AH32" s="215">
        <v>4872</v>
      </c>
      <c r="AI32" s="215">
        <v>4870</v>
      </c>
      <c r="AJ32" s="215">
        <v>4742</v>
      </c>
      <c r="AK32" s="215">
        <v>4742</v>
      </c>
      <c r="AL32" s="215">
        <v>4740</v>
      </c>
      <c r="AM32" s="215">
        <v>4760</v>
      </c>
      <c r="AN32" s="215">
        <v>4760</v>
      </c>
      <c r="AO32" s="215">
        <v>4761</v>
      </c>
    </row>
    <row r="33" spans="1:72" s="222" customFormat="1" ht="54.75" hidden="1" customHeight="1">
      <c r="A33" s="511">
        <v>1</v>
      </c>
      <c r="B33" s="186" t="s">
        <v>494</v>
      </c>
      <c r="C33" s="180" t="s">
        <v>28</v>
      </c>
      <c r="D33" s="178">
        <v>11074</v>
      </c>
      <c r="E33" s="178">
        <v>11300</v>
      </c>
      <c r="F33" s="178">
        <f>V33++Y33+AB33+AE33+AH33+AK33+AN33</f>
        <v>11300</v>
      </c>
      <c r="G33" s="210">
        <f>W33++Z33+AC33+AF33+AI33+AL33+AO33</f>
        <v>12099</v>
      </c>
      <c r="H33" s="626">
        <f>I33+J33+K33+L33+M33</f>
        <v>4717</v>
      </c>
      <c r="I33" s="742">
        <v>110</v>
      </c>
      <c r="J33" s="740">
        <f>AO33</f>
        <v>415</v>
      </c>
      <c r="K33" s="740">
        <f>+W33</f>
        <v>2250</v>
      </c>
      <c r="L33" s="740">
        <f>+AI33</f>
        <v>1445</v>
      </c>
      <c r="M33" s="740">
        <f>+AF33</f>
        <v>497</v>
      </c>
      <c r="N33" s="422">
        <f t="shared" si="18"/>
        <v>7492</v>
      </c>
      <c r="O33" s="740">
        <f t="shared" si="12"/>
        <v>5071</v>
      </c>
      <c r="P33" s="740">
        <f t="shared" si="13"/>
        <v>1760</v>
      </c>
      <c r="Q33" s="740">
        <f t="shared" si="14"/>
        <v>661</v>
      </c>
      <c r="R33" s="759"/>
      <c r="S33" s="759"/>
      <c r="T33" s="178"/>
      <c r="U33" s="215">
        <v>2142</v>
      </c>
      <c r="V33" s="215">
        <v>2042</v>
      </c>
      <c r="W33" s="215">
        <v>2250</v>
      </c>
      <c r="X33" s="215">
        <v>4641</v>
      </c>
      <c r="Y33" s="215">
        <v>4641</v>
      </c>
      <c r="Z33" s="215">
        <v>5071</v>
      </c>
      <c r="AA33" s="215">
        <v>1652</v>
      </c>
      <c r="AB33" s="215">
        <v>1752</v>
      </c>
      <c r="AC33" s="215">
        <v>1760</v>
      </c>
      <c r="AD33" s="215">
        <v>475</v>
      </c>
      <c r="AE33" s="215">
        <v>475</v>
      </c>
      <c r="AF33" s="215">
        <v>497</v>
      </c>
      <c r="AG33" s="215">
        <v>1368</v>
      </c>
      <c r="AH33" s="215">
        <v>1368</v>
      </c>
      <c r="AI33" s="215">
        <v>1445</v>
      </c>
      <c r="AJ33" s="215">
        <v>652</v>
      </c>
      <c r="AK33" s="215">
        <v>652</v>
      </c>
      <c r="AL33" s="215">
        <v>661</v>
      </c>
      <c r="AM33" s="215">
        <v>370</v>
      </c>
      <c r="AN33" s="215">
        <v>370</v>
      </c>
      <c r="AO33" s="215">
        <v>415</v>
      </c>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S33" s="238"/>
      <c r="BT33" s="238"/>
    </row>
    <row r="34" spans="1:72" ht="63" hidden="1" customHeight="1">
      <c r="A34" s="511">
        <v>2</v>
      </c>
      <c r="B34" s="186" t="s">
        <v>247</v>
      </c>
      <c r="C34" s="180" t="s">
        <v>22</v>
      </c>
      <c r="D34" s="180">
        <v>23.5</v>
      </c>
      <c r="E34" s="44">
        <v>23.638683764616999</v>
      </c>
      <c r="F34" s="180">
        <f>F33/'DÂN SỐ'!F10%</f>
        <v>23.452254944690036</v>
      </c>
      <c r="G34" s="212">
        <f>G33/'DÂN SỐ'!G10%</f>
        <v>48.56305691579032</v>
      </c>
      <c r="H34" s="760">
        <f>H33/H11%</f>
        <v>73.097783976445058</v>
      </c>
      <c r="I34" s="761">
        <f>I33/I11%</f>
        <v>15.089163237311386</v>
      </c>
      <c r="J34" s="608">
        <f>AO34</f>
        <v>8.7239857052764354</v>
      </c>
      <c r="K34" s="608">
        <f>+W34</f>
        <v>27.936429103551031</v>
      </c>
      <c r="L34" s="608">
        <f>+AI34</f>
        <v>27.367424242424242</v>
      </c>
      <c r="M34" s="608">
        <f>+AF34</f>
        <v>14.915966386554622</v>
      </c>
      <c r="N34" s="423">
        <f>N33/N11%</f>
        <v>82.547377699427059</v>
      </c>
      <c r="O34" s="608">
        <f t="shared" si="12"/>
        <v>35.698697641675466</v>
      </c>
      <c r="P34" s="608">
        <f t="shared" si="13"/>
        <v>21.980766829024603</v>
      </c>
      <c r="Q34" s="608">
        <f t="shared" si="14"/>
        <v>12.452901281085154</v>
      </c>
      <c r="R34" s="759"/>
      <c r="S34" s="759"/>
      <c r="T34" s="44"/>
      <c r="U34" s="215">
        <v>27.279673968415999</v>
      </c>
      <c r="V34" s="215">
        <v>25.75356287047547</v>
      </c>
      <c r="W34" s="215">
        <v>27.936429103551031</v>
      </c>
      <c r="X34" s="215">
        <v>33.352497305066002</v>
      </c>
      <c r="Y34" s="215">
        <v>33.187929061784899</v>
      </c>
      <c r="Z34" s="215">
        <v>35.698697641675466</v>
      </c>
      <c r="AA34" s="215">
        <v>21.255790015439999</v>
      </c>
      <c r="AB34" s="215">
        <v>22.225041227958901</v>
      </c>
      <c r="AC34" s="215">
        <v>21.980766829024603</v>
      </c>
      <c r="AD34" s="215">
        <v>14.588452088452</v>
      </c>
      <c r="AE34" s="215">
        <v>14.48170731707317</v>
      </c>
      <c r="AF34" s="215">
        <v>14.915966386554622</v>
      </c>
      <c r="AG34" s="215">
        <v>26.445002899671</v>
      </c>
      <c r="AH34" s="215">
        <v>26.317814544055405</v>
      </c>
      <c r="AI34" s="215">
        <v>27.367424242424242</v>
      </c>
      <c r="AJ34" s="215">
        <v>12.550529355148999</v>
      </c>
      <c r="AK34" s="215">
        <v>12.476081132797551</v>
      </c>
      <c r="AL34" s="215">
        <v>12.452901281085154</v>
      </c>
      <c r="AM34" s="215">
        <v>7.9741379310345</v>
      </c>
      <c r="AN34" s="215">
        <v>7.9009182148195602</v>
      </c>
      <c r="AO34" s="215">
        <v>8.7239857052764354</v>
      </c>
    </row>
    <row r="35" spans="1:72" ht="63" hidden="1" customHeight="1">
      <c r="A35" s="511">
        <v>3</v>
      </c>
      <c r="B35" s="186" t="s">
        <v>600</v>
      </c>
      <c r="C35" s="180" t="s">
        <v>28</v>
      </c>
      <c r="D35" s="178">
        <v>9000</v>
      </c>
      <c r="E35" s="178">
        <v>9298</v>
      </c>
      <c r="F35" s="178">
        <f>V35++Y35+AB35+AE35+AH35+AK35+AN35</f>
        <v>9298</v>
      </c>
      <c r="G35" s="210">
        <f>W35++Z35+AC35+AF35+AI35+AL35+AO35</f>
        <v>9350</v>
      </c>
      <c r="H35" s="626">
        <f>I35+J35+K35+L35+M35</f>
        <v>3761</v>
      </c>
      <c r="I35" s="742">
        <v>85</v>
      </c>
      <c r="J35" s="740">
        <f>AO35</f>
        <v>345</v>
      </c>
      <c r="K35" s="740">
        <f>+W35</f>
        <v>1783</v>
      </c>
      <c r="L35" s="740">
        <f>+AI35</f>
        <v>1126</v>
      </c>
      <c r="M35" s="740">
        <f>+AF35</f>
        <v>422</v>
      </c>
      <c r="N35" s="422">
        <f t="shared" si="18"/>
        <v>5674</v>
      </c>
      <c r="O35" s="740">
        <f t="shared" si="12"/>
        <v>3765</v>
      </c>
      <c r="P35" s="740">
        <f t="shared" si="13"/>
        <v>1356</v>
      </c>
      <c r="Q35" s="740">
        <f t="shared" si="14"/>
        <v>553</v>
      </c>
      <c r="R35" s="759"/>
      <c r="S35" s="759"/>
      <c r="T35" s="178"/>
      <c r="U35" s="215">
        <v>1790</v>
      </c>
      <c r="V35" s="215">
        <v>1700</v>
      </c>
      <c r="W35" s="215">
        <v>1783</v>
      </c>
      <c r="X35" s="215">
        <v>3720</v>
      </c>
      <c r="Y35" s="215">
        <v>3720</v>
      </c>
      <c r="Z35" s="215">
        <v>3765</v>
      </c>
      <c r="AA35" s="215">
        <v>1350</v>
      </c>
      <c r="AB35" s="215">
        <v>1440</v>
      </c>
      <c r="AC35" s="215">
        <v>1356</v>
      </c>
      <c r="AD35" s="215">
        <v>450</v>
      </c>
      <c r="AE35" s="215">
        <v>450</v>
      </c>
      <c r="AF35" s="215">
        <v>422</v>
      </c>
      <c r="AG35" s="215">
        <v>1094</v>
      </c>
      <c r="AH35" s="215">
        <v>1094</v>
      </c>
      <c r="AI35" s="215">
        <v>1126</v>
      </c>
      <c r="AJ35" s="215">
        <v>552</v>
      </c>
      <c r="AK35" s="215">
        <v>552</v>
      </c>
      <c r="AL35" s="215">
        <v>553</v>
      </c>
      <c r="AM35" s="215">
        <v>342</v>
      </c>
      <c r="AN35" s="215">
        <v>342</v>
      </c>
      <c r="AO35" s="215">
        <v>345</v>
      </c>
    </row>
    <row r="36" spans="1:72" s="732" customFormat="1" ht="48.75" customHeight="1">
      <c r="A36" s="174" t="s">
        <v>32</v>
      </c>
      <c r="B36" s="755" t="s">
        <v>677</v>
      </c>
      <c r="C36" s="175"/>
      <c r="D36" s="174"/>
      <c r="E36" s="174"/>
      <c r="F36" s="174"/>
      <c r="G36" s="626"/>
      <c r="H36" s="626"/>
      <c r="I36" s="758"/>
      <c r="J36" s="739"/>
      <c r="K36" s="739"/>
      <c r="L36" s="739"/>
      <c r="M36" s="739"/>
      <c r="N36" s="342"/>
      <c r="O36" s="740"/>
      <c r="P36" s="739"/>
      <c r="Q36" s="739"/>
      <c r="R36" s="612"/>
      <c r="S36" s="612"/>
      <c r="T36" s="174"/>
      <c r="U36" s="741"/>
      <c r="V36" s="741"/>
      <c r="W36" s="741"/>
      <c r="X36" s="741"/>
      <c r="Y36" s="741"/>
      <c r="Z36" s="741"/>
      <c r="AA36" s="741"/>
      <c r="AB36" s="741"/>
      <c r="AC36" s="741"/>
      <c r="AD36" s="741"/>
      <c r="AE36" s="741"/>
      <c r="AF36" s="741"/>
      <c r="AG36" s="741"/>
      <c r="AH36" s="741"/>
      <c r="AI36" s="741"/>
      <c r="AJ36" s="741"/>
      <c r="AK36" s="741"/>
      <c r="AL36" s="741"/>
      <c r="AM36" s="741"/>
      <c r="AN36" s="741"/>
      <c r="AO36" s="741"/>
    </row>
    <row r="37" spans="1:72" ht="51" hidden="1" customHeight="1">
      <c r="A37" s="174"/>
      <c r="B37" s="186" t="s">
        <v>248</v>
      </c>
      <c r="C37" s="180" t="s">
        <v>28</v>
      </c>
      <c r="D37" s="178">
        <v>30654</v>
      </c>
      <c r="E37" s="178">
        <v>31325</v>
      </c>
      <c r="F37" s="178">
        <v>31325</v>
      </c>
      <c r="G37" s="210">
        <v>32012</v>
      </c>
      <c r="H37" s="626">
        <f>I37+J37+K37+L37+M37</f>
        <v>14107</v>
      </c>
      <c r="I37" s="742"/>
      <c r="J37" s="740">
        <f t="shared" ref="J37:J46" si="19">AO37</f>
        <v>3400</v>
      </c>
      <c r="K37" s="740">
        <f t="shared" ref="K37:K46" si="20">+W37</f>
        <v>5002</v>
      </c>
      <c r="L37" s="740">
        <f t="shared" ref="L37:L46" si="21">+AI37</f>
        <v>3500</v>
      </c>
      <c r="M37" s="740">
        <f t="shared" ref="M37:M46" si="22">+AF37</f>
        <v>2205</v>
      </c>
      <c r="N37" s="342"/>
      <c r="O37" s="740">
        <f t="shared" si="12"/>
        <v>9250</v>
      </c>
      <c r="P37" s="740">
        <f t="shared" si="13"/>
        <v>5013</v>
      </c>
      <c r="Q37" s="740">
        <f t="shared" si="14"/>
        <v>3642</v>
      </c>
      <c r="R37" s="612"/>
      <c r="S37" s="612"/>
      <c r="T37" s="178"/>
      <c r="U37" s="215">
        <v>4955</v>
      </c>
      <c r="V37" s="215">
        <v>4955</v>
      </c>
      <c r="W37" s="215">
        <v>5002</v>
      </c>
      <c r="X37" s="215">
        <v>9012</v>
      </c>
      <c r="Y37" s="215">
        <v>9012</v>
      </c>
      <c r="Z37" s="215">
        <v>9250</v>
      </c>
      <c r="AA37" s="215">
        <v>4926</v>
      </c>
      <c r="AB37" s="215">
        <v>4926</v>
      </c>
      <c r="AC37" s="215">
        <v>5013</v>
      </c>
      <c r="AD37" s="215">
        <v>2171</v>
      </c>
      <c r="AE37" s="215">
        <v>2171</v>
      </c>
      <c r="AF37" s="215">
        <v>2205</v>
      </c>
      <c r="AG37" s="215">
        <v>3421</v>
      </c>
      <c r="AH37" s="215">
        <v>3421</v>
      </c>
      <c r="AI37" s="215">
        <v>3500</v>
      </c>
      <c r="AJ37" s="215">
        <v>3545</v>
      </c>
      <c r="AK37" s="215">
        <v>3545</v>
      </c>
      <c r="AL37" s="215">
        <v>3642</v>
      </c>
      <c r="AM37" s="215">
        <v>3295</v>
      </c>
      <c r="AN37" s="215">
        <v>3295</v>
      </c>
      <c r="AO37" s="215">
        <v>3400</v>
      </c>
    </row>
    <row r="38" spans="1:72" ht="47.25" hidden="1" customHeight="1">
      <c r="A38" s="174"/>
      <c r="B38" s="179" t="s">
        <v>249</v>
      </c>
      <c r="C38" s="180" t="s">
        <v>22</v>
      </c>
      <c r="D38" s="180">
        <v>64.599999999999994</v>
      </c>
      <c r="E38" s="180">
        <v>65.080090582344994</v>
      </c>
      <c r="F38" s="180">
        <v>65.080090582344994</v>
      </c>
      <c r="G38" s="212">
        <v>65.40669758698894</v>
      </c>
      <c r="H38" s="760"/>
      <c r="I38" s="761"/>
      <c r="J38" s="740">
        <f t="shared" si="19"/>
        <v>71.473617826361149</v>
      </c>
      <c r="K38" s="740">
        <f t="shared" si="20"/>
        <v>62.10578594487211</v>
      </c>
      <c r="L38" s="740">
        <f t="shared" si="21"/>
        <v>66.287878787878796</v>
      </c>
      <c r="M38" s="740">
        <f t="shared" si="22"/>
        <v>66.17647058823529</v>
      </c>
      <c r="N38" s="342"/>
      <c r="O38" s="740">
        <f t="shared" si="12"/>
        <v>65.117916226680748</v>
      </c>
      <c r="P38" s="740">
        <f t="shared" si="13"/>
        <v>62.60771824653429</v>
      </c>
      <c r="Q38" s="740">
        <f t="shared" si="14"/>
        <v>68.613413715146947</v>
      </c>
      <c r="R38" s="612"/>
      <c r="S38" s="612"/>
      <c r="T38" s="180"/>
      <c r="U38" s="183">
        <v>62.492117543196002</v>
      </c>
      <c r="V38" s="183">
        <v>62.49211754319586</v>
      </c>
      <c r="W38" s="183">
        <v>62.10578594487211</v>
      </c>
      <c r="X38" s="183">
        <v>64.445080091533001</v>
      </c>
      <c r="Y38" s="183">
        <v>64.445080091533185</v>
      </c>
      <c r="Z38" s="183">
        <v>65.117916226680748</v>
      </c>
      <c r="AA38" s="183">
        <v>62.887782458827999</v>
      </c>
      <c r="AB38" s="183">
        <v>62.48890016491184</v>
      </c>
      <c r="AC38" s="183">
        <v>62.60771824653429</v>
      </c>
      <c r="AD38" s="183">
        <v>66.189024390244001</v>
      </c>
      <c r="AE38" s="183">
        <v>66.189024390243915</v>
      </c>
      <c r="AF38" s="183">
        <v>66.17647058823529</v>
      </c>
      <c r="AG38" s="183">
        <v>65.813774528664993</v>
      </c>
      <c r="AH38" s="183">
        <v>65.813774528664879</v>
      </c>
      <c r="AI38" s="183">
        <v>66.287878787878796</v>
      </c>
      <c r="AJ38" s="183">
        <v>67.833907386145995</v>
      </c>
      <c r="AK38" s="183">
        <v>67.833907386146194</v>
      </c>
      <c r="AL38" s="183">
        <v>68.613413715146947</v>
      </c>
      <c r="AM38" s="183">
        <v>70.360879777920005</v>
      </c>
      <c r="AN38" s="183">
        <v>70.360879777920132</v>
      </c>
      <c r="AO38" s="183">
        <v>71.473617826361149</v>
      </c>
    </row>
    <row r="39" spans="1:72" ht="57" hidden="1" customHeight="1">
      <c r="A39" s="174"/>
      <c r="B39" s="186" t="s">
        <v>250</v>
      </c>
      <c r="C39" s="180" t="s">
        <v>28</v>
      </c>
      <c r="D39" s="178">
        <v>30610</v>
      </c>
      <c r="E39" s="178">
        <v>31000</v>
      </c>
      <c r="F39" s="178">
        <v>31000</v>
      </c>
      <c r="G39" s="210">
        <v>31556</v>
      </c>
      <c r="H39" s="626">
        <f>I39+J39+K39+L39+M39</f>
        <v>13916</v>
      </c>
      <c r="I39" s="742"/>
      <c r="J39" s="740">
        <f t="shared" si="19"/>
        <v>3380</v>
      </c>
      <c r="K39" s="740">
        <f t="shared" si="20"/>
        <v>4900</v>
      </c>
      <c r="L39" s="740">
        <f t="shared" si="21"/>
        <v>3430</v>
      </c>
      <c r="M39" s="740">
        <f t="shared" si="22"/>
        <v>2206</v>
      </c>
      <c r="N39" s="342"/>
      <c r="O39" s="740">
        <f t="shared" si="12"/>
        <v>9250</v>
      </c>
      <c r="P39" s="740">
        <f t="shared" si="13"/>
        <v>4950</v>
      </c>
      <c r="Q39" s="740">
        <f t="shared" si="14"/>
        <v>3440</v>
      </c>
      <c r="R39" s="612"/>
      <c r="S39" s="612"/>
      <c r="T39" s="178"/>
      <c r="U39" s="215">
        <v>4874</v>
      </c>
      <c r="V39" s="215">
        <v>4874</v>
      </c>
      <c r="W39" s="215">
        <v>4900</v>
      </c>
      <c r="X39" s="215">
        <v>9070</v>
      </c>
      <c r="Y39" s="215">
        <v>9070</v>
      </c>
      <c r="Z39" s="215">
        <v>9250</v>
      </c>
      <c r="AA39" s="215">
        <v>4872</v>
      </c>
      <c r="AB39" s="215">
        <v>4872</v>
      </c>
      <c r="AC39" s="215">
        <v>4950</v>
      </c>
      <c r="AD39" s="215">
        <v>2165</v>
      </c>
      <c r="AE39" s="215">
        <v>2165</v>
      </c>
      <c r="AF39" s="215">
        <v>2206</v>
      </c>
      <c r="AG39" s="215">
        <v>3385</v>
      </c>
      <c r="AH39" s="215">
        <v>3385</v>
      </c>
      <c r="AI39" s="215">
        <v>3430</v>
      </c>
      <c r="AJ39" s="215">
        <v>3392</v>
      </c>
      <c r="AK39" s="215">
        <v>3392</v>
      </c>
      <c r="AL39" s="215">
        <v>3440</v>
      </c>
      <c r="AM39" s="215">
        <v>3242</v>
      </c>
      <c r="AN39" s="215">
        <v>3242</v>
      </c>
      <c r="AO39" s="215">
        <v>3380</v>
      </c>
    </row>
    <row r="40" spans="1:72" ht="47.25" hidden="1" customHeight="1">
      <c r="A40" s="174"/>
      <c r="B40" s="186" t="s">
        <v>251</v>
      </c>
      <c r="C40" s="180" t="s">
        <v>28</v>
      </c>
      <c r="D40" s="178">
        <v>149</v>
      </c>
      <c r="E40" s="178">
        <v>149</v>
      </c>
      <c r="F40" s="178">
        <v>149</v>
      </c>
      <c r="G40" s="210">
        <v>150</v>
      </c>
      <c r="H40" s="626">
        <f>I40+J40+K40+L40+M40</f>
        <v>82</v>
      </c>
      <c r="I40" s="742"/>
      <c r="J40" s="740">
        <f t="shared" si="19"/>
        <v>24</v>
      </c>
      <c r="K40" s="740">
        <f t="shared" si="20"/>
        <v>28</v>
      </c>
      <c r="L40" s="740">
        <f t="shared" si="21"/>
        <v>19</v>
      </c>
      <c r="M40" s="740">
        <f t="shared" si="22"/>
        <v>11</v>
      </c>
      <c r="N40" s="342"/>
      <c r="O40" s="740">
        <f t="shared" si="12"/>
        <v>26</v>
      </c>
      <c r="P40" s="740">
        <f t="shared" si="13"/>
        <v>11</v>
      </c>
      <c r="Q40" s="740">
        <f t="shared" si="14"/>
        <v>31</v>
      </c>
      <c r="R40" s="612"/>
      <c r="S40" s="612"/>
      <c r="T40" s="178"/>
      <c r="U40" s="215">
        <v>28</v>
      </c>
      <c r="V40" s="215">
        <v>28</v>
      </c>
      <c r="W40" s="215">
        <v>28</v>
      </c>
      <c r="X40" s="215">
        <v>25</v>
      </c>
      <c r="Y40" s="215">
        <v>25</v>
      </c>
      <c r="Z40" s="215">
        <v>26</v>
      </c>
      <c r="AA40" s="215">
        <v>11</v>
      </c>
      <c r="AB40" s="215">
        <v>11</v>
      </c>
      <c r="AC40" s="215">
        <v>11</v>
      </c>
      <c r="AD40" s="215">
        <v>11</v>
      </c>
      <c r="AE40" s="215">
        <v>11</v>
      </c>
      <c r="AF40" s="215">
        <v>11</v>
      </c>
      <c r="AG40" s="215">
        <v>19</v>
      </c>
      <c r="AH40" s="215">
        <v>19</v>
      </c>
      <c r="AI40" s="215">
        <v>19</v>
      </c>
      <c r="AJ40" s="215">
        <v>31</v>
      </c>
      <c r="AK40" s="215">
        <v>31</v>
      </c>
      <c r="AL40" s="215">
        <v>31</v>
      </c>
      <c r="AM40" s="215">
        <v>24</v>
      </c>
      <c r="AN40" s="215">
        <v>24</v>
      </c>
      <c r="AO40" s="215">
        <v>24</v>
      </c>
    </row>
    <row r="41" spans="1:72" ht="56.25" hidden="1" customHeight="1">
      <c r="A41" s="795"/>
      <c r="B41" s="796" t="s">
        <v>495</v>
      </c>
      <c r="C41" s="797"/>
      <c r="D41" s="798"/>
      <c r="E41" s="798"/>
      <c r="F41" s="798"/>
      <c r="G41" s="799"/>
      <c r="H41" s="800">
        <f>I41+J41+K41+L41+M41</f>
        <v>25403</v>
      </c>
      <c r="I41" s="801">
        <v>3491</v>
      </c>
      <c r="J41" s="802">
        <v>5964</v>
      </c>
      <c r="K41" s="802">
        <v>7884</v>
      </c>
      <c r="L41" s="802">
        <v>4762</v>
      </c>
      <c r="M41" s="802">
        <v>3302</v>
      </c>
      <c r="N41" s="931">
        <f>O41+P41+Q41+R41+S41</f>
        <v>36456</v>
      </c>
      <c r="O41" s="802">
        <v>14319</v>
      </c>
      <c r="P41" s="802">
        <v>9075</v>
      </c>
      <c r="Q41" s="802">
        <v>5287</v>
      </c>
      <c r="R41" s="802">
        <v>3497</v>
      </c>
      <c r="S41" s="802">
        <v>4278</v>
      </c>
      <c r="T41" s="798"/>
      <c r="U41" s="215"/>
      <c r="V41" s="215"/>
      <c r="W41" s="215"/>
      <c r="X41" s="215"/>
      <c r="Y41" s="215"/>
      <c r="Z41" s="215"/>
      <c r="AA41" s="215"/>
      <c r="AB41" s="215"/>
      <c r="AC41" s="215"/>
      <c r="AD41" s="215"/>
      <c r="AE41" s="215"/>
      <c r="AF41" s="215"/>
      <c r="AG41" s="215"/>
      <c r="AH41" s="215"/>
      <c r="AI41" s="215"/>
      <c r="AJ41" s="215"/>
      <c r="AK41" s="215"/>
      <c r="AL41" s="215"/>
      <c r="AM41" s="215"/>
      <c r="AN41" s="215"/>
      <c r="AO41" s="215"/>
    </row>
    <row r="42" spans="1:72" s="276" customFormat="1" ht="56.25" customHeight="1">
      <c r="A42" s="773">
        <v>1</v>
      </c>
      <c r="B42" s="819" t="s">
        <v>658</v>
      </c>
      <c r="C42" s="820" t="s">
        <v>28</v>
      </c>
      <c r="D42" s="775">
        <v>31774</v>
      </c>
      <c r="E42" s="775">
        <v>32125</v>
      </c>
      <c r="F42" s="775">
        <v>32325</v>
      </c>
      <c r="G42" s="821">
        <v>33128</v>
      </c>
      <c r="H42" s="822">
        <f>I42+J42+K42+L42+M42</f>
        <v>16302</v>
      </c>
      <c r="I42" s="823">
        <v>1844</v>
      </c>
      <c r="J42" s="824">
        <f t="shared" si="19"/>
        <v>3385</v>
      </c>
      <c r="K42" s="824">
        <f t="shared" si="20"/>
        <v>5198</v>
      </c>
      <c r="L42" s="824">
        <f t="shared" si="21"/>
        <v>3510</v>
      </c>
      <c r="M42" s="824">
        <f t="shared" si="22"/>
        <v>2365</v>
      </c>
      <c r="N42" s="809">
        <f t="shared" ref="N42" si="23">O42+P42+Q42+R42+S42</f>
        <v>23717</v>
      </c>
      <c r="O42" s="824">
        <f t="shared" si="12"/>
        <v>9440</v>
      </c>
      <c r="P42" s="824">
        <f t="shared" si="13"/>
        <v>5595</v>
      </c>
      <c r="Q42" s="824">
        <f t="shared" si="14"/>
        <v>3635</v>
      </c>
      <c r="R42" s="824">
        <v>2189</v>
      </c>
      <c r="S42" s="824">
        <v>2858</v>
      </c>
      <c r="T42" s="775"/>
      <c r="U42" s="790">
        <v>5068</v>
      </c>
      <c r="V42" s="790">
        <v>5112</v>
      </c>
      <c r="W42" s="790">
        <v>5198</v>
      </c>
      <c r="X42" s="790">
        <v>9175</v>
      </c>
      <c r="Y42" s="790">
        <v>9361</v>
      </c>
      <c r="Z42" s="790">
        <v>9440</v>
      </c>
      <c r="AA42" s="790">
        <v>5398</v>
      </c>
      <c r="AB42" s="790">
        <v>5446</v>
      </c>
      <c r="AC42" s="790">
        <v>5595</v>
      </c>
      <c r="AD42" s="790">
        <v>2209</v>
      </c>
      <c r="AE42" s="790">
        <v>2220</v>
      </c>
      <c r="AF42" s="790">
        <v>2365</v>
      </c>
      <c r="AG42" s="790">
        <v>3417</v>
      </c>
      <c r="AH42" s="790">
        <v>3387</v>
      </c>
      <c r="AI42" s="790">
        <v>3510</v>
      </c>
      <c r="AJ42" s="790">
        <v>3562</v>
      </c>
      <c r="AK42" s="790">
        <v>3497</v>
      </c>
      <c r="AL42" s="790">
        <v>3635</v>
      </c>
      <c r="AM42" s="790">
        <v>3296</v>
      </c>
      <c r="AN42" s="790">
        <v>3302</v>
      </c>
      <c r="AO42" s="790">
        <v>3385</v>
      </c>
      <c r="AP42" s="791"/>
      <c r="AQ42" s="791"/>
      <c r="AR42" s="791"/>
      <c r="AS42" s="791"/>
      <c r="AT42" s="791"/>
      <c r="AU42" s="791"/>
      <c r="AV42" s="791"/>
      <c r="AW42" s="791"/>
      <c r="AX42" s="791"/>
      <c r="AY42" s="791"/>
      <c r="AZ42" s="791"/>
      <c r="BA42" s="791"/>
      <c r="BB42" s="791"/>
      <c r="BC42" s="791"/>
      <c r="BD42" s="791"/>
      <c r="BE42" s="791"/>
      <c r="BF42" s="791"/>
      <c r="BG42" s="791"/>
      <c r="BH42" s="791"/>
      <c r="BI42" s="791"/>
      <c r="BJ42" s="791"/>
      <c r="BK42" s="791"/>
      <c r="BL42" s="791"/>
      <c r="BM42" s="791"/>
      <c r="BN42" s="791"/>
      <c r="BO42" s="791"/>
      <c r="BP42" s="791"/>
      <c r="BQ42" s="791"/>
      <c r="BR42" s="791"/>
      <c r="BS42" s="791"/>
      <c r="BT42" s="791"/>
    </row>
    <row r="43" spans="1:72" ht="48" customHeight="1">
      <c r="A43" s="773">
        <v>2</v>
      </c>
      <c r="B43" s="819" t="s">
        <v>662</v>
      </c>
      <c r="C43" s="820" t="s">
        <v>22</v>
      </c>
      <c r="D43" s="820">
        <v>66.95</v>
      </c>
      <c r="E43" s="820">
        <v>66.742151953960999</v>
      </c>
      <c r="F43" s="820">
        <v>67.08797708735446</v>
      </c>
      <c r="G43" s="825">
        <v>67.686901089021916</v>
      </c>
      <c r="H43" s="826">
        <f>H42/H41%</f>
        <v>64.17352281226627</v>
      </c>
      <c r="I43" s="827">
        <f>I42/I41%</f>
        <v>52.821541105700376</v>
      </c>
      <c r="J43" s="827">
        <f>J42/J41%</f>
        <v>56.757209926224007</v>
      </c>
      <c r="K43" s="827">
        <f t="shared" ref="K43:S43" si="24">K42/K41%</f>
        <v>65.930999492643323</v>
      </c>
      <c r="L43" s="827">
        <f t="shared" si="24"/>
        <v>73.70852582948342</v>
      </c>
      <c r="M43" s="827">
        <f t="shared" si="24"/>
        <v>71.623258631132643</v>
      </c>
      <c r="N43" s="806">
        <f>N42/N41%</f>
        <v>65.056506473557164</v>
      </c>
      <c r="O43" s="827">
        <f t="shared" si="24"/>
        <v>65.92639150778686</v>
      </c>
      <c r="P43" s="827">
        <f t="shared" si="24"/>
        <v>61.652892561983471</v>
      </c>
      <c r="Q43" s="827">
        <f t="shared" si="24"/>
        <v>68.753546434651028</v>
      </c>
      <c r="R43" s="827">
        <f t="shared" si="24"/>
        <v>62.596511295396056</v>
      </c>
      <c r="S43" s="827">
        <f t="shared" si="24"/>
        <v>66.806919121084618</v>
      </c>
      <c r="T43" s="828"/>
      <c r="U43" s="183">
        <v>63.917265733383999</v>
      </c>
      <c r="V43" s="183">
        <v>64.472190692395003</v>
      </c>
      <c r="W43" s="183">
        <v>64.539359324559214</v>
      </c>
      <c r="X43" s="183">
        <v>66.264625162502</v>
      </c>
      <c r="Y43" s="183">
        <v>66.940789473684205</v>
      </c>
      <c r="Z43" s="183">
        <v>66.455473424850396</v>
      </c>
      <c r="AA43" s="183">
        <v>70.589773767490996</v>
      </c>
      <c r="AB43" s="183">
        <v>69.085373588735251</v>
      </c>
      <c r="AC43" s="183">
        <v>69.876358186586742</v>
      </c>
      <c r="AD43" s="183">
        <v>68.347772277228003</v>
      </c>
      <c r="AE43" s="183">
        <v>67.682926829268297</v>
      </c>
      <c r="AF43" s="183">
        <v>70.978391356542616</v>
      </c>
      <c r="AG43" s="183">
        <v>67.717003567182005</v>
      </c>
      <c r="AH43" s="183">
        <v>65.159676798768757</v>
      </c>
      <c r="AI43" s="183">
        <v>66.477272727272734</v>
      </c>
      <c r="AJ43" s="183">
        <v>68.159203980100003</v>
      </c>
      <c r="AK43" s="183">
        <v>66.915422885572141</v>
      </c>
      <c r="AL43" s="183">
        <v>68.481537302185387</v>
      </c>
      <c r="AM43" s="183">
        <v>73.146915224145999</v>
      </c>
      <c r="AN43" s="183">
        <v>70.510356609011325</v>
      </c>
      <c r="AO43" s="183">
        <v>71.15829304183309</v>
      </c>
    </row>
    <row r="44" spans="1:72" ht="48" hidden="1" customHeight="1">
      <c r="A44" s="773"/>
      <c r="B44" s="819" t="s">
        <v>252</v>
      </c>
      <c r="C44" s="820" t="s">
        <v>28</v>
      </c>
      <c r="D44" s="775">
        <v>25162</v>
      </c>
      <c r="E44" s="775">
        <v>25750</v>
      </c>
      <c r="F44" s="775">
        <v>25750</v>
      </c>
      <c r="G44" s="821">
        <v>26255</v>
      </c>
      <c r="H44" s="822">
        <f>I44+J44+K44+L44+M44</f>
        <v>10415</v>
      </c>
      <c r="I44" s="823"/>
      <c r="J44" s="824">
        <f t="shared" si="19"/>
        <v>860</v>
      </c>
      <c r="K44" s="824">
        <f t="shared" si="20"/>
        <v>4730</v>
      </c>
      <c r="L44" s="824">
        <f t="shared" si="21"/>
        <v>2930</v>
      </c>
      <c r="M44" s="824">
        <f t="shared" si="22"/>
        <v>1895</v>
      </c>
      <c r="N44" s="279"/>
      <c r="O44" s="824">
        <f t="shared" si="12"/>
        <v>8860</v>
      </c>
      <c r="P44" s="824">
        <f t="shared" si="13"/>
        <v>5180</v>
      </c>
      <c r="Q44" s="824">
        <f t="shared" si="14"/>
        <v>1800</v>
      </c>
      <c r="R44" s="829"/>
      <c r="S44" s="829"/>
      <c r="T44" s="775"/>
      <c r="U44" s="215">
        <v>4680</v>
      </c>
      <c r="V44" s="215">
        <v>4680</v>
      </c>
      <c r="W44" s="215">
        <v>4730</v>
      </c>
      <c r="X44" s="215">
        <v>8794</v>
      </c>
      <c r="Y44" s="215">
        <v>8794</v>
      </c>
      <c r="Z44" s="215">
        <v>8860</v>
      </c>
      <c r="AA44" s="215">
        <v>5050</v>
      </c>
      <c r="AB44" s="215">
        <v>5050</v>
      </c>
      <c r="AC44" s="215">
        <v>5180</v>
      </c>
      <c r="AD44" s="215">
        <v>1810</v>
      </c>
      <c r="AE44" s="215">
        <v>1810</v>
      </c>
      <c r="AF44" s="215">
        <v>1895</v>
      </c>
      <c r="AG44" s="215">
        <v>2840</v>
      </c>
      <c r="AH44" s="215">
        <v>2840</v>
      </c>
      <c r="AI44" s="215">
        <v>2930</v>
      </c>
      <c r="AJ44" s="215">
        <v>1730</v>
      </c>
      <c r="AK44" s="215">
        <v>1730</v>
      </c>
      <c r="AL44" s="215">
        <v>1800</v>
      </c>
      <c r="AM44" s="215">
        <v>846</v>
      </c>
      <c r="AN44" s="215">
        <v>846</v>
      </c>
      <c r="AO44" s="215">
        <v>860</v>
      </c>
    </row>
    <row r="45" spans="1:72" ht="48" hidden="1" customHeight="1">
      <c r="A45" s="773"/>
      <c r="B45" s="819" t="s">
        <v>253</v>
      </c>
      <c r="C45" s="820" t="s">
        <v>28</v>
      </c>
      <c r="D45" s="775">
        <v>6642</v>
      </c>
      <c r="E45" s="775">
        <v>6375</v>
      </c>
      <c r="F45" s="775">
        <v>6575</v>
      </c>
      <c r="G45" s="821">
        <v>6845</v>
      </c>
      <c r="H45" s="822">
        <f>I45+J45+K45+L45+M45</f>
        <v>4015</v>
      </c>
      <c r="I45" s="823"/>
      <c r="J45" s="824">
        <f t="shared" si="19"/>
        <v>2525</v>
      </c>
      <c r="K45" s="824">
        <f t="shared" si="20"/>
        <v>440</v>
      </c>
      <c r="L45" s="824">
        <f t="shared" si="21"/>
        <v>580</v>
      </c>
      <c r="M45" s="824">
        <f t="shared" si="22"/>
        <v>470</v>
      </c>
      <c r="N45" s="279"/>
      <c r="O45" s="824">
        <f t="shared" si="12"/>
        <v>580</v>
      </c>
      <c r="P45" s="824">
        <f t="shared" si="13"/>
        <v>415</v>
      </c>
      <c r="Q45" s="824">
        <f t="shared" si="14"/>
        <v>1835</v>
      </c>
      <c r="R45" s="829"/>
      <c r="S45" s="829"/>
      <c r="T45" s="775"/>
      <c r="U45" s="215">
        <v>432</v>
      </c>
      <c r="V45" s="215">
        <v>432</v>
      </c>
      <c r="W45" s="215">
        <v>440</v>
      </c>
      <c r="X45" s="215">
        <v>567</v>
      </c>
      <c r="Y45" s="215">
        <v>567</v>
      </c>
      <c r="Z45" s="215">
        <v>580</v>
      </c>
      <c r="AA45" s="215">
        <v>396</v>
      </c>
      <c r="AB45" s="215">
        <v>396</v>
      </c>
      <c r="AC45" s="215">
        <v>415</v>
      </c>
      <c r="AD45" s="215">
        <v>410</v>
      </c>
      <c r="AE45" s="215">
        <v>410</v>
      </c>
      <c r="AF45" s="215">
        <v>470</v>
      </c>
      <c r="AG45" s="215">
        <v>547</v>
      </c>
      <c r="AH45" s="215">
        <v>547</v>
      </c>
      <c r="AI45" s="215">
        <v>580</v>
      </c>
      <c r="AJ45" s="215">
        <v>1767</v>
      </c>
      <c r="AK45" s="215">
        <v>1767</v>
      </c>
      <c r="AL45" s="215">
        <v>1835</v>
      </c>
      <c r="AM45" s="215">
        <v>2456</v>
      </c>
      <c r="AN45" s="215">
        <v>2456</v>
      </c>
      <c r="AO45" s="215">
        <v>2525</v>
      </c>
    </row>
    <row r="46" spans="1:72" s="276" customFormat="1" ht="49.5" customHeight="1">
      <c r="A46" s="773">
        <v>3</v>
      </c>
      <c r="B46" s="819" t="s">
        <v>659</v>
      </c>
      <c r="C46" s="820" t="s">
        <v>28</v>
      </c>
      <c r="D46" s="775">
        <v>30675</v>
      </c>
      <c r="E46" s="775">
        <v>31081</v>
      </c>
      <c r="F46" s="775">
        <v>31108</v>
      </c>
      <c r="G46" s="821">
        <v>32290</v>
      </c>
      <c r="H46" s="822">
        <f>I46+J46+K46+L46+M46</f>
        <v>16174</v>
      </c>
      <c r="I46" s="823">
        <v>1815</v>
      </c>
      <c r="J46" s="824">
        <f t="shared" si="19"/>
        <v>3531</v>
      </c>
      <c r="K46" s="824">
        <f t="shared" si="20"/>
        <v>5140</v>
      </c>
      <c r="L46" s="824">
        <f t="shared" si="21"/>
        <v>3378</v>
      </c>
      <c r="M46" s="824">
        <f t="shared" si="22"/>
        <v>2310</v>
      </c>
      <c r="N46" s="809">
        <f t="shared" ref="N46" si="25">O46+P46+Q46+R46+S46</f>
        <v>22917</v>
      </c>
      <c r="O46" s="824">
        <f t="shared" si="12"/>
        <v>9120</v>
      </c>
      <c r="P46" s="824">
        <f t="shared" si="13"/>
        <v>5339</v>
      </c>
      <c r="Q46" s="824">
        <f t="shared" si="14"/>
        <v>3472</v>
      </c>
      <c r="R46" s="824">
        <v>2167</v>
      </c>
      <c r="S46" s="824">
        <v>2819</v>
      </c>
      <c r="T46" s="775"/>
      <c r="U46" s="790">
        <v>4984</v>
      </c>
      <c r="V46" s="790">
        <v>4984</v>
      </c>
      <c r="W46" s="790">
        <v>5140</v>
      </c>
      <c r="X46" s="790">
        <v>8810</v>
      </c>
      <c r="Y46" s="790">
        <v>8810</v>
      </c>
      <c r="Z46" s="790">
        <v>9120</v>
      </c>
      <c r="AA46" s="790">
        <v>5214</v>
      </c>
      <c r="AB46" s="790">
        <v>5241</v>
      </c>
      <c r="AC46" s="790">
        <v>5339</v>
      </c>
      <c r="AD46" s="790">
        <v>2058</v>
      </c>
      <c r="AE46" s="790">
        <v>2058</v>
      </c>
      <c r="AF46" s="790">
        <v>2310</v>
      </c>
      <c r="AG46" s="790">
        <v>3297</v>
      </c>
      <c r="AH46" s="790">
        <v>3297</v>
      </c>
      <c r="AI46" s="790">
        <v>3378</v>
      </c>
      <c r="AJ46" s="790">
        <v>3346</v>
      </c>
      <c r="AK46" s="790">
        <v>3346</v>
      </c>
      <c r="AL46" s="790">
        <v>3472</v>
      </c>
      <c r="AM46" s="790">
        <v>3372</v>
      </c>
      <c r="AN46" s="790">
        <v>3372</v>
      </c>
      <c r="AO46" s="790">
        <v>3531</v>
      </c>
      <c r="AP46" s="791"/>
      <c r="AQ46" s="791"/>
      <c r="AR46" s="791"/>
      <c r="AS46" s="791"/>
      <c r="AT46" s="791"/>
      <c r="AU46" s="791"/>
      <c r="AV46" s="791"/>
      <c r="AW46" s="791"/>
      <c r="AX46" s="791"/>
      <c r="AY46" s="791"/>
      <c r="AZ46" s="791"/>
      <c r="BA46" s="791"/>
      <c r="BB46" s="791"/>
      <c r="BC46" s="791"/>
      <c r="BD46" s="791"/>
      <c r="BE46" s="791"/>
      <c r="BF46" s="791"/>
      <c r="BG46" s="791"/>
      <c r="BH46" s="791"/>
      <c r="BI46" s="791"/>
      <c r="BJ46" s="791"/>
      <c r="BK46" s="791"/>
      <c r="BL46" s="791"/>
      <c r="BM46" s="791"/>
      <c r="BN46" s="791"/>
      <c r="BO46" s="791"/>
      <c r="BP46" s="791"/>
      <c r="BQ46" s="791"/>
      <c r="BR46" s="791"/>
      <c r="BS46" s="791"/>
      <c r="BT46" s="791"/>
    </row>
    <row r="47" spans="1:72" s="222" customFormat="1" ht="45.75" hidden="1" customHeight="1">
      <c r="A47" s="830"/>
      <c r="B47" s="819" t="s">
        <v>254</v>
      </c>
      <c r="C47" s="820" t="s">
        <v>22</v>
      </c>
      <c r="D47" s="775">
        <v>100</v>
      </c>
      <c r="E47" s="820">
        <v>100.01428571429</v>
      </c>
      <c r="F47" s="775">
        <v>100.014285714286</v>
      </c>
      <c r="G47" s="821">
        <v>100.014285714286</v>
      </c>
      <c r="H47" s="822"/>
      <c r="I47" s="823"/>
      <c r="J47" s="824"/>
      <c r="K47" s="824"/>
      <c r="L47" s="824"/>
      <c r="M47" s="824"/>
      <c r="N47" s="279"/>
      <c r="O47" s="824"/>
      <c r="P47" s="824"/>
      <c r="Q47" s="824"/>
      <c r="R47" s="829"/>
      <c r="S47" s="829"/>
      <c r="T47" s="820"/>
      <c r="U47" s="215">
        <v>100</v>
      </c>
      <c r="V47" s="215"/>
      <c r="W47" s="215"/>
      <c r="X47" s="215">
        <v>100</v>
      </c>
      <c r="Y47" s="215"/>
      <c r="Z47" s="215"/>
      <c r="AA47" s="215">
        <v>100</v>
      </c>
      <c r="AB47" s="215"/>
      <c r="AC47" s="215"/>
      <c r="AD47" s="215">
        <v>100</v>
      </c>
      <c r="AE47" s="215"/>
      <c r="AF47" s="215"/>
      <c r="AG47" s="215">
        <v>100</v>
      </c>
      <c r="AH47" s="215"/>
      <c r="AI47" s="215"/>
      <c r="AJ47" s="215">
        <v>100</v>
      </c>
      <c r="AK47" s="215"/>
      <c r="AL47" s="215"/>
      <c r="AM47" s="215">
        <v>100</v>
      </c>
      <c r="AN47" s="215"/>
      <c r="AO47" s="215"/>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8"/>
      <c r="BR47" s="238"/>
      <c r="BS47" s="238"/>
      <c r="BT47" s="238"/>
    </row>
    <row r="48" spans="1:72" s="222" customFormat="1" ht="45.75" hidden="1" customHeight="1">
      <c r="A48" s="830"/>
      <c r="B48" s="831" t="s">
        <v>255</v>
      </c>
      <c r="C48" s="820" t="s">
        <v>22</v>
      </c>
      <c r="D48" s="820">
        <v>19.899999999999999</v>
      </c>
      <c r="E48" s="820">
        <v>19.5</v>
      </c>
      <c r="F48" s="820">
        <v>19.5</v>
      </c>
      <c r="G48" s="825">
        <v>18.9714285714286</v>
      </c>
      <c r="H48" s="832"/>
      <c r="I48" s="833"/>
      <c r="J48" s="824"/>
      <c r="K48" s="824"/>
      <c r="L48" s="824"/>
      <c r="M48" s="824"/>
      <c r="N48" s="279"/>
      <c r="O48" s="824"/>
      <c r="P48" s="824"/>
      <c r="Q48" s="824"/>
      <c r="R48" s="829"/>
      <c r="S48" s="829"/>
      <c r="T48" s="820"/>
      <c r="U48" s="183">
        <v>2</v>
      </c>
      <c r="V48" s="183"/>
      <c r="W48" s="183"/>
      <c r="X48" s="183">
        <v>3</v>
      </c>
      <c r="Y48" s="183"/>
      <c r="Z48" s="183"/>
      <c r="AA48" s="183">
        <v>6</v>
      </c>
      <c r="AB48" s="183"/>
      <c r="AC48" s="183"/>
      <c r="AD48" s="183">
        <v>8</v>
      </c>
      <c r="AE48" s="183"/>
      <c r="AF48" s="183"/>
      <c r="AG48" s="183">
        <v>3</v>
      </c>
      <c r="AH48" s="183"/>
      <c r="AI48" s="183"/>
      <c r="AJ48" s="183">
        <v>50</v>
      </c>
      <c r="AK48" s="183"/>
      <c r="AL48" s="183"/>
      <c r="AM48" s="183">
        <v>64.5</v>
      </c>
      <c r="AN48" s="183"/>
      <c r="AO48" s="215"/>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8"/>
      <c r="BR48" s="238"/>
      <c r="BS48" s="238"/>
      <c r="BT48" s="238"/>
    </row>
    <row r="49" spans="1:72" s="222" customFormat="1" ht="45.75" hidden="1" customHeight="1">
      <c r="A49" s="830"/>
      <c r="B49" s="831" t="s">
        <v>256</v>
      </c>
      <c r="C49" s="820" t="s">
        <v>22</v>
      </c>
      <c r="D49" s="820">
        <v>27.1</v>
      </c>
      <c r="E49" s="820">
        <v>27.157142857142901</v>
      </c>
      <c r="F49" s="820">
        <v>27.157142857142901</v>
      </c>
      <c r="G49" s="825">
        <v>27.428571428571399</v>
      </c>
      <c r="H49" s="832"/>
      <c r="I49" s="833"/>
      <c r="J49" s="824"/>
      <c r="K49" s="824"/>
      <c r="L49" s="824"/>
      <c r="M49" s="824"/>
      <c r="N49" s="279"/>
      <c r="O49" s="824"/>
      <c r="P49" s="824"/>
      <c r="Q49" s="824"/>
      <c r="R49" s="829"/>
      <c r="S49" s="829"/>
      <c r="T49" s="820"/>
      <c r="U49" s="183">
        <v>37</v>
      </c>
      <c r="V49" s="183"/>
      <c r="W49" s="183"/>
      <c r="X49" s="183">
        <v>36.1</v>
      </c>
      <c r="Y49" s="183"/>
      <c r="Z49" s="183"/>
      <c r="AA49" s="183">
        <v>29</v>
      </c>
      <c r="AB49" s="183"/>
      <c r="AC49" s="183"/>
      <c r="AD49" s="183">
        <v>32</v>
      </c>
      <c r="AE49" s="183"/>
      <c r="AF49" s="183"/>
      <c r="AG49" s="183">
        <v>28</v>
      </c>
      <c r="AH49" s="183"/>
      <c r="AI49" s="183"/>
      <c r="AJ49" s="183">
        <v>17</v>
      </c>
      <c r="AK49" s="183"/>
      <c r="AL49" s="183"/>
      <c r="AM49" s="183">
        <v>11</v>
      </c>
      <c r="AN49" s="183"/>
      <c r="AO49" s="215"/>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38"/>
      <c r="BS49" s="238"/>
      <c r="BT49" s="238"/>
    </row>
    <row r="50" spans="1:72" s="222" customFormat="1" ht="45.75" hidden="1" customHeight="1">
      <c r="A50" s="830"/>
      <c r="B50" s="831" t="s">
        <v>257</v>
      </c>
      <c r="C50" s="820" t="s">
        <v>22</v>
      </c>
      <c r="D50" s="820">
        <v>53</v>
      </c>
      <c r="E50" s="820">
        <v>53.285714285714299</v>
      </c>
      <c r="F50" s="820">
        <v>53.285714285714299</v>
      </c>
      <c r="G50" s="825">
        <v>53.585714285714303</v>
      </c>
      <c r="H50" s="832"/>
      <c r="I50" s="833"/>
      <c r="J50" s="824"/>
      <c r="K50" s="824"/>
      <c r="L50" s="824"/>
      <c r="M50" s="824"/>
      <c r="N50" s="279"/>
      <c r="O50" s="824"/>
      <c r="P50" s="824"/>
      <c r="Q50" s="824"/>
      <c r="R50" s="829"/>
      <c r="S50" s="829"/>
      <c r="T50" s="820"/>
      <c r="U50" s="183">
        <v>62.5</v>
      </c>
      <c r="V50" s="183"/>
      <c r="W50" s="183"/>
      <c r="X50" s="183">
        <v>62</v>
      </c>
      <c r="Y50" s="183"/>
      <c r="Z50" s="183"/>
      <c r="AA50" s="183">
        <v>65</v>
      </c>
      <c r="AB50" s="183"/>
      <c r="AC50" s="183"/>
      <c r="AD50" s="183">
        <v>59</v>
      </c>
      <c r="AE50" s="183"/>
      <c r="AF50" s="183"/>
      <c r="AG50" s="183">
        <v>69</v>
      </c>
      <c r="AH50" s="183"/>
      <c r="AI50" s="183"/>
      <c r="AJ50" s="183">
        <v>31</v>
      </c>
      <c r="AK50" s="183"/>
      <c r="AL50" s="183"/>
      <c r="AM50" s="183">
        <v>25</v>
      </c>
      <c r="AN50" s="183"/>
      <c r="AO50" s="215"/>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8"/>
      <c r="BR50" s="238"/>
      <c r="BS50" s="238"/>
      <c r="BT50" s="238"/>
    </row>
    <row r="51" spans="1:72" s="173" customFormat="1" ht="45.75" hidden="1" customHeight="1">
      <c r="A51" s="830"/>
      <c r="B51" s="834" t="s">
        <v>258</v>
      </c>
      <c r="C51" s="775" t="s">
        <v>22</v>
      </c>
      <c r="D51" s="820">
        <v>80.400000000000006</v>
      </c>
      <c r="E51" s="820">
        <v>80.442857142856994</v>
      </c>
      <c r="F51" s="820">
        <v>80.442857142857093</v>
      </c>
      <c r="G51" s="825">
        <v>80.714285714285694</v>
      </c>
      <c r="H51" s="832"/>
      <c r="I51" s="833"/>
      <c r="J51" s="824"/>
      <c r="K51" s="824"/>
      <c r="L51" s="824"/>
      <c r="M51" s="824"/>
      <c r="N51" s="279"/>
      <c r="O51" s="824"/>
      <c r="P51" s="824"/>
      <c r="Q51" s="824"/>
      <c r="R51" s="829"/>
      <c r="S51" s="829"/>
      <c r="T51" s="820"/>
      <c r="U51" s="183">
        <v>97.4</v>
      </c>
      <c r="V51" s="183"/>
      <c r="W51" s="183"/>
      <c r="X51" s="183">
        <v>97.4</v>
      </c>
      <c r="Y51" s="183"/>
      <c r="Z51" s="183"/>
      <c r="AA51" s="183">
        <v>93.7</v>
      </c>
      <c r="AB51" s="183"/>
      <c r="AC51" s="183"/>
      <c r="AD51" s="183">
        <v>91.4</v>
      </c>
      <c r="AE51" s="183"/>
      <c r="AF51" s="183"/>
      <c r="AG51" s="183">
        <v>97.2</v>
      </c>
      <c r="AH51" s="183"/>
      <c r="AI51" s="183"/>
      <c r="AJ51" s="183">
        <v>49</v>
      </c>
      <c r="AK51" s="183"/>
      <c r="AL51" s="183"/>
      <c r="AM51" s="183">
        <v>37</v>
      </c>
      <c r="AN51" s="183"/>
      <c r="AO51" s="215"/>
    </row>
    <row r="52" spans="1:72" s="173" customFormat="1" ht="45.75" customHeight="1">
      <c r="A52" s="773">
        <v>4</v>
      </c>
      <c r="B52" s="834" t="s">
        <v>660</v>
      </c>
      <c r="C52" s="820" t="s">
        <v>22</v>
      </c>
      <c r="D52" s="820"/>
      <c r="E52" s="820"/>
      <c r="F52" s="820"/>
      <c r="G52" s="825"/>
      <c r="H52" s="832"/>
      <c r="I52" s="833"/>
      <c r="J52" s="824"/>
      <c r="K52" s="824"/>
      <c r="L52" s="824"/>
      <c r="M52" s="824"/>
      <c r="N52" s="932">
        <v>2</v>
      </c>
      <c r="O52" s="824"/>
      <c r="P52" s="824"/>
      <c r="Q52" s="824"/>
      <c r="R52" s="829"/>
      <c r="S52" s="829"/>
      <c r="T52" s="820"/>
      <c r="U52" s="183"/>
      <c r="V52" s="183"/>
      <c r="W52" s="183"/>
      <c r="X52" s="183"/>
      <c r="Y52" s="183"/>
      <c r="Z52" s="183"/>
      <c r="AA52" s="183"/>
      <c r="AB52" s="183"/>
      <c r="AC52" s="183"/>
      <c r="AD52" s="183"/>
      <c r="AE52" s="183"/>
      <c r="AF52" s="183"/>
      <c r="AG52" s="183"/>
      <c r="AH52" s="183"/>
      <c r="AI52" s="183"/>
      <c r="AJ52" s="183"/>
      <c r="AK52" s="183"/>
      <c r="AL52" s="183"/>
      <c r="AM52" s="183"/>
      <c r="AN52" s="183"/>
      <c r="AO52" s="215"/>
    </row>
    <row r="53" spans="1:72" s="173" customFormat="1" ht="45.75" customHeight="1">
      <c r="A53" s="773">
        <v>5</v>
      </c>
      <c r="B53" s="834" t="s">
        <v>663</v>
      </c>
      <c r="C53" s="820" t="s">
        <v>22</v>
      </c>
      <c r="D53" s="820"/>
      <c r="E53" s="820"/>
      <c r="F53" s="820"/>
      <c r="G53" s="825"/>
      <c r="H53" s="832"/>
      <c r="I53" s="833"/>
      <c r="J53" s="824"/>
      <c r="K53" s="824"/>
      <c r="L53" s="824"/>
      <c r="M53" s="824"/>
      <c r="N53" s="933">
        <v>0.8</v>
      </c>
      <c r="O53" s="824"/>
      <c r="P53" s="824"/>
      <c r="Q53" s="824"/>
      <c r="R53" s="829"/>
      <c r="S53" s="829"/>
      <c r="T53" s="820"/>
      <c r="U53" s="183"/>
      <c r="V53" s="183"/>
      <c r="W53" s="183"/>
      <c r="X53" s="183"/>
      <c r="Y53" s="183"/>
      <c r="Z53" s="183"/>
      <c r="AA53" s="183"/>
      <c r="AB53" s="183"/>
      <c r="AC53" s="183"/>
      <c r="AD53" s="183"/>
      <c r="AE53" s="183"/>
      <c r="AF53" s="183"/>
      <c r="AG53" s="183"/>
      <c r="AH53" s="183"/>
      <c r="AI53" s="183"/>
      <c r="AJ53" s="183"/>
      <c r="AK53" s="183"/>
      <c r="AL53" s="183"/>
      <c r="AM53" s="183"/>
      <c r="AN53" s="183"/>
      <c r="AO53" s="215"/>
    </row>
    <row r="54" spans="1:72" s="732" customFormat="1" ht="46.5" customHeight="1">
      <c r="A54" s="174" t="s">
        <v>433</v>
      </c>
      <c r="B54" s="190" t="s">
        <v>676</v>
      </c>
      <c r="C54" s="175"/>
      <c r="D54" s="174"/>
      <c r="E54" s="174"/>
      <c r="F54" s="174"/>
      <c r="G54" s="626"/>
      <c r="H54" s="626"/>
      <c r="I54" s="758"/>
      <c r="J54" s="739"/>
      <c r="K54" s="739"/>
      <c r="L54" s="739"/>
      <c r="M54" s="739"/>
      <c r="N54" s="342"/>
      <c r="O54" s="740"/>
      <c r="P54" s="739"/>
      <c r="Q54" s="739"/>
      <c r="R54" s="612"/>
      <c r="S54" s="612"/>
      <c r="T54" s="174"/>
      <c r="U54" s="741"/>
      <c r="V54" s="741"/>
      <c r="W54" s="741"/>
      <c r="X54" s="741"/>
      <c r="Y54" s="741"/>
      <c r="Z54" s="741"/>
      <c r="AA54" s="741"/>
      <c r="AB54" s="741"/>
      <c r="AC54" s="741"/>
      <c r="AD54" s="741"/>
      <c r="AE54" s="741"/>
      <c r="AF54" s="741"/>
      <c r="AG54" s="741"/>
      <c r="AH54" s="741"/>
      <c r="AI54" s="741"/>
      <c r="AJ54" s="741"/>
      <c r="AK54" s="741"/>
      <c r="AL54" s="741"/>
      <c r="AM54" s="741"/>
      <c r="AN54" s="741"/>
      <c r="AO54" s="741"/>
    </row>
    <row r="55" spans="1:72" s="276" customFormat="1" ht="60.75" customHeight="1">
      <c r="A55" s="804">
        <v>1</v>
      </c>
      <c r="B55" s="805" t="s">
        <v>584</v>
      </c>
      <c r="C55" s="806" t="s">
        <v>28</v>
      </c>
      <c r="D55" s="807">
        <v>350</v>
      </c>
      <c r="E55" s="808">
        <v>250</v>
      </c>
      <c r="F55" s="807">
        <v>250</v>
      </c>
      <c r="G55" s="809">
        <v>250</v>
      </c>
      <c r="H55" s="810">
        <f>I55+J55+K55+L55+M55</f>
        <v>245</v>
      </c>
      <c r="I55" s="811">
        <v>90</v>
      </c>
      <c r="J55" s="812">
        <f>AO55</f>
        <v>65</v>
      </c>
      <c r="K55" s="812">
        <f>+W55</f>
        <v>30</v>
      </c>
      <c r="L55" s="812">
        <f>+AI55</f>
        <v>30</v>
      </c>
      <c r="M55" s="812">
        <f>+AF55</f>
        <v>30</v>
      </c>
      <c r="N55" s="809">
        <f t="shared" ref="N55:N56" si="26">O55+P55+Q55+R55+S55</f>
        <v>275</v>
      </c>
      <c r="O55" s="812">
        <f t="shared" si="12"/>
        <v>30</v>
      </c>
      <c r="P55" s="812">
        <f t="shared" si="13"/>
        <v>30</v>
      </c>
      <c r="Q55" s="812">
        <f t="shared" si="14"/>
        <v>35</v>
      </c>
      <c r="R55" s="812">
        <v>90</v>
      </c>
      <c r="S55" s="812">
        <v>90</v>
      </c>
      <c r="T55" s="808"/>
      <c r="U55" s="790">
        <v>30</v>
      </c>
      <c r="V55" s="790">
        <v>30</v>
      </c>
      <c r="W55" s="790">
        <v>30</v>
      </c>
      <c r="X55" s="790">
        <v>30</v>
      </c>
      <c r="Y55" s="790">
        <v>25</v>
      </c>
      <c r="Z55" s="790">
        <v>30</v>
      </c>
      <c r="AA55" s="790">
        <v>30</v>
      </c>
      <c r="AB55" s="790">
        <v>25</v>
      </c>
      <c r="AC55" s="790">
        <v>30</v>
      </c>
      <c r="AD55" s="790">
        <v>30</v>
      </c>
      <c r="AE55" s="790">
        <v>35</v>
      </c>
      <c r="AF55" s="790">
        <v>30</v>
      </c>
      <c r="AG55" s="790">
        <v>35</v>
      </c>
      <c r="AH55" s="790">
        <v>30</v>
      </c>
      <c r="AI55" s="790">
        <v>30</v>
      </c>
      <c r="AJ55" s="790">
        <v>35</v>
      </c>
      <c r="AK55" s="790">
        <v>35</v>
      </c>
      <c r="AL55" s="790">
        <v>35</v>
      </c>
      <c r="AM55" s="790">
        <v>60</v>
      </c>
      <c r="AN55" s="790">
        <v>70</v>
      </c>
      <c r="AO55" s="790">
        <v>65</v>
      </c>
      <c r="AP55" s="791"/>
      <c r="AQ55" s="791"/>
      <c r="AR55" s="791"/>
      <c r="AS55" s="791"/>
      <c r="AT55" s="791"/>
      <c r="AU55" s="791"/>
      <c r="AV55" s="791"/>
      <c r="AW55" s="791"/>
      <c r="AX55" s="791"/>
      <c r="AY55" s="791"/>
      <c r="AZ55" s="791"/>
      <c r="BA55" s="791"/>
      <c r="BB55" s="791"/>
      <c r="BC55" s="791"/>
      <c r="BD55" s="791"/>
      <c r="BE55" s="791"/>
      <c r="BF55" s="791"/>
      <c r="BG55" s="791"/>
      <c r="BH55" s="791"/>
      <c r="BI55" s="791"/>
      <c r="BJ55" s="791"/>
      <c r="BK55" s="791"/>
      <c r="BL55" s="791"/>
      <c r="BM55" s="791"/>
      <c r="BN55" s="791"/>
      <c r="BO55" s="791"/>
      <c r="BP55" s="791"/>
      <c r="BQ55" s="791"/>
      <c r="BR55" s="791"/>
      <c r="BS55" s="791"/>
      <c r="BT55" s="791"/>
    </row>
    <row r="56" spans="1:72" s="276" customFormat="1" ht="56.25" customHeight="1">
      <c r="A56" s="804">
        <v>2</v>
      </c>
      <c r="B56" s="805" t="s">
        <v>610</v>
      </c>
      <c r="C56" s="806" t="s">
        <v>28</v>
      </c>
      <c r="D56" s="807">
        <v>221</v>
      </c>
      <c r="E56" s="808">
        <v>181</v>
      </c>
      <c r="F56" s="807">
        <v>193</v>
      </c>
      <c r="G56" s="809">
        <v>191</v>
      </c>
      <c r="H56" s="810">
        <f>I56+J56+K56+L56+M56</f>
        <v>150</v>
      </c>
      <c r="I56" s="811">
        <v>25</v>
      </c>
      <c r="J56" s="812">
        <f>AO56</f>
        <v>50</v>
      </c>
      <c r="K56" s="812">
        <f>+W56</f>
        <v>25</v>
      </c>
      <c r="L56" s="812">
        <f>+AI56</f>
        <v>25</v>
      </c>
      <c r="M56" s="812">
        <f>+AF56</f>
        <v>25</v>
      </c>
      <c r="N56" s="809">
        <f t="shared" si="26"/>
        <v>111</v>
      </c>
      <c r="O56" s="812">
        <f t="shared" si="12"/>
        <v>21</v>
      </c>
      <c r="P56" s="812">
        <f t="shared" si="13"/>
        <v>20</v>
      </c>
      <c r="Q56" s="812">
        <f t="shared" si="14"/>
        <v>25</v>
      </c>
      <c r="R56" s="812">
        <v>20</v>
      </c>
      <c r="S56" s="812">
        <v>25</v>
      </c>
      <c r="T56" s="808"/>
      <c r="U56" s="790">
        <v>18</v>
      </c>
      <c r="V56" s="790">
        <v>18</v>
      </c>
      <c r="W56" s="790">
        <v>25</v>
      </c>
      <c r="X56" s="790">
        <v>17</v>
      </c>
      <c r="Y56" s="790">
        <v>22</v>
      </c>
      <c r="Z56" s="790">
        <v>21</v>
      </c>
      <c r="AA56" s="790">
        <v>20</v>
      </c>
      <c r="AB56" s="790">
        <v>20</v>
      </c>
      <c r="AC56" s="790">
        <v>20</v>
      </c>
      <c r="AD56" s="790">
        <v>20</v>
      </c>
      <c r="AE56" s="790">
        <v>25</v>
      </c>
      <c r="AF56" s="790">
        <v>25</v>
      </c>
      <c r="AG56" s="790">
        <v>30</v>
      </c>
      <c r="AH56" s="790">
        <v>27</v>
      </c>
      <c r="AI56" s="790">
        <v>25</v>
      </c>
      <c r="AJ56" s="790">
        <v>25</v>
      </c>
      <c r="AK56" s="790">
        <v>30</v>
      </c>
      <c r="AL56" s="790">
        <v>25</v>
      </c>
      <c r="AM56" s="790">
        <v>51</v>
      </c>
      <c r="AN56" s="790">
        <v>51</v>
      </c>
      <c r="AO56" s="790">
        <v>50</v>
      </c>
      <c r="AP56" s="791"/>
      <c r="AQ56" s="791"/>
      <c r="AR56" s="791"/>
      <c r="AS56" s="791"/>
      <c r="AT56" s="791"/>
      <c r="AU56" s="791"/>
      <c r="AV56" s="791"/>
      <c r="AW56" s="791"/>
      <c r="AX56" s="791"/>
      <c r="AY56" s="791"/>
      <c r="AZ56" s="791"/>
      <c r="BA56" s="791"/>
      <c r="BB56" s="791"/>
      <c r="BC56" s="791"/>
      <c r="BD56" s="791"/>
      <c r="BE56" s="791"/>
      <c r="BF56" s="791"/>
      <c r="BG56" s="791"/>
      <c r="BH56" s="791"/>
      <c r="BI56" s="791"/>
      <c r="BJ56" s="791"/>
      <c r="BK56" s="791"/>
      <c r="BL56" s="791"/>
      <c r="BM56" s="791"/>
      <c r="BN56" s="791"/>
      <c r="BO56" s="791"/>
      <c r="BP56" s="791"/>
      <c r="BQ56" s="791"/>
      <c r="BR56" s="791"/>
      <c r="BS56" s="791"/>
      <c r="BT56" s="791"/>
    </row>
    <row r="57" spans="1:72" s="276" customFormat="1" ht="54.75" customHeight="1">
      <c r="A57" s="804">
        <v>3</v>
      </c>
      <c r="B57" s="813" t="s">
        <v>661</v>
      </c>
      <c r="C57" s="806" t="s">
        <v>28</v>
      </c>
      <c r="D57" s="807">
        <v>25880</v>
      </c>
      <c r="E57" s="808">
        <v>26280</v>
      </c>
      <c r="F57" s="807">
        <v>26280</v>
      </c>
      <c r="G57" s="809">
        <v>26949</v>
      </c>
      <c r="H57" s="810">
        <f>I57+J57+K57+L57+M57</f>
        <v>11830</v>
      </c>
      <c r="I57" s="811"/>
      <c r="J57" s="812">
        <f>AO57</f>
        <v>2442</v>
      </c>
      <c r="K57" s="812">
        <f>+W57</f>
        <v>4640</v>
      </c>
      <c r="L57" s="812">
        <f>+AI57</f>
        <v>2650</v>
      </c>
      <c r="M57" s="812">
        <f>+AF57</f>
        <v>2098</v>
      </c>
      <c r="N57" s="809">
        <f>O57+P57+Q57+R57+S57</f>
        <v>18273.139000000003</v>
      </c>
      <c r="O57" s="812">
        <f t="shared" si="12"/>
        <v>7875</v>
      </c>
      <c r="P57" s="812">
        <f t="shared" si="13"/>
        <v>4224</v>
      </c>
      <c r="Q57" s="812">
        <f t="shared" si="14"/>
        <v>3020</v>
      </c>
      <c r="R57" s="812">
        <v>1219.2730000000001</v>
      </c>
      <c r="S57" s="812">
        <v>1934.8660000000002</v>
      </c>
      <c r="T57" s="808"/>
      <c r="U57" s="790">
        <v>4500</v>
      </c>
      <c r="V57" s="790">
        <v>4500</v>
      </c>
      <c r="W57" s="790">
        <v>4640</v>
      </c>
      <c r="X57" s="790">
        <v>7743</v>
      </c>
      <c r="Y57" s="790">
        <v>7743</v>
      </c>
      <c r="Z57" s="790">
        <v>7875</v>
      </c>
      <c r="AA57" s="790">
        <v>4140</v>
      </c>
      <c r="AB57" s="790">
        <v>4140</v>
      </c>
      <c r="AC57" s="790">
        <v>4224</v>
      </c>
      <c r="AD57" s="790">
        <v>2051</v>
      </c>
      <c r="AE57" s="790">
        <v>2051</v>
      </c>
      <c r="AF57" s="790">
        <v>2098</v>
      </c>
      <c r="AG57" s="790">
        <v>2596</v>
      </c>
      <c r="AH57" s="790">
        <v>2596</v>
      </c>
      <c r="AI57" s="790">
        <v>2650</v>
      </c>
      <c r="AJ57" s="790">
        <v>2950</v>
      </c>
      <c r="AK57" s="790">
        <v>2950</v>
      </c>
      <c r="AL57" s="790">
        <v>3020</v>
      </c>
      <c r="AM57" s="790">
        <v>2300</v>
      </c>
      <c r="AN57" s="790">
        <v>2300</v>
      </c>
      <c r="AO57" s="790">
        <v>2442</v>
      </c>
      <c r="AP57" s="791"/>
      <c r="AQ57" s="791"/>
      <c r="AR57" s="791"/>
      <c r="AS57" s="791"/>
      <c r="AT57" s="791"/>
      <c r="AU57" s="791"/>
      <c r="AV57" s="791"/>
      <c r="AW57" s="791"/>
      <c r="AX57" s="791"/>
      <c r="AY57" s="791"/>
      <c r="AZ57" s="791"/>
      <c r="BA57" s="791"/>
      <c r="BB57" s="791"/>
      <c r="BC57" s="791"/>
      <c r="BD57" s="791"/>
      <c r="BE57" s="791"/>
      <c r="BF57" s="791"/>
      <c r="BG57" s="791"/>
      <c r="BH57" s="791"/>
      <c r="BI57" s="791"/>
      <c r="BJ57" s="791"/>
      <c r="BK57" s="791"/>
      <c r="BL57" s="791"/>
      <c r="BM57" s="791"/>
      <c r="BN57" s="791"/>
      <c r="BO57" s="791"/>
      <c r="BP57" s="791"/>
      <c r="BQ57" s="791"/>
      <c r="BR57" s="791"/>
      <c r="BS57" s="791"/>
      <c r="BT57" s="791"/>
    </row>
    <row r="58" spans="1:72" ht="55.5" customHeight="1">
      <c r="A58" s="804">
        <v>4</v>
      </c>
      <c r="B58" s="813" t="s">
        <v>657</v>
      </c>
      <c r="C58" s="806" t="s">
        <v>22</v>
      </c>
      <c r="D58" s="814">
        <v>84.5</v>
      </c>
      <c r="E58" s="814">
        <v>84.774193548387004</v>
      </c>
      <c r="F58" s="806">
        <v>84.774193548387103</v>
      </c>
      <c r="G58" s="815">
        <v>85.400557738623405</v>
      </c>
      <c r="H58" s="816">
        <f>(I58+J58+K58+L58+M58)/5</f>
        <v>81.30122691716258</v>
      </c>
      <c r="I58" s="817">
        <v>67.2</v>
      </c>
      <c r="J58" s="818">
        <f>AO58</f>
        <v>72.248520710059182</v>
      </c>
      <c r="K58" s="818">
        <f>+W58</f>
        <v>94.693877551020407</v>
      </c>
      <c r="L58" s="818">
        <f>+AI58</f>
        <v>77.259475218658892</v>
      </c>
      <c r="M58" s="818">
        <f>+AF58</f>
        <v>95.104261106074347</v>
      </c>
      <c r="N58" s="815">
        <f t="shared" ref="N58:S58" si="27">N57/N42%</f>
        <v>77.046586836446451</v>
      </c>
      <c r="O58" s="815">
        <f t="shared" si="27"/>
        <v>83.421610169491515</v>
      </c>
      <c r="P58" s="815">
        <f t="shared" si="27"/>
        <v>75.495978552278814</v>
      </c>
      <c r="Q58" s="815">
        <f t="shared" si="27"/>
        <v>83.081155433287478</v>
      </c>
      <c r="R58" s="815">
        <f t="shared" si="27"/>
        <v>55.7</v>
      </c>
      <c r="S58" s="815">
        <f t="shared" si="27"/>
        <v>67.700000000000017</v>
      </c>
      <c r="T58" s="814"/>
      <c r="U58" s="183">
        <v>91</v>
      </c>
      <c r="V58" s="183">
        <v>92.326631103816169</v>
      </c>
      <c r="W58" s="183">
        <v>94.693877551020407</v>
      </c>
      <c r="X58" s="183">
        <v>86.5</v>
      </c>
      <c r="Y58" s="183">
        <v>85.369349503858871</v>
      </c>
      <c r="Z58" s="183">
        <v>85.13513513513513</v>
      </c>
      <c r="AA58" s="183">
        <v>85</v>
      </c>
      <c r="AB58" s="183">
        <v>84.975369458128085</v>
      </c>
      <c r="AC58" s="183">
        <v>85.333333333333329</v>
      </c>
      <c r="AD58" s="183">
        <v>96</v>
      </c>
      <c r="AE58" s="183">
        <v>94.734411085450347</v>
      </c>
      <c r="AF58" s="183">
        <v>95.104261106074347</v>
      </c>
      <c r="AG58" s="183">
        <v>78</v>
      </c>
      <c r="AH58" s="183">
        <v>76.691285081240764</v>
      </c>
      <c r="AI58" s="183">
        <v>77.259475218658892</v>
      </c>
      <c r="AJ58" s="183">
        <v>84</v>
      </c>
      <c r="AK58" s="183">
        <v>86.969339622641499</v>
      </c>
      <c r="AL58" s="183">
        <v>87.79069767441861</v>
      </c>
      <c r="AM58" s="183">
        <v>73</v>
      </c>
      <c r="AN58" s="183">
        <v>70.94386181369525</v>
      </c>
      <c r="AO58" s="183">
        <v>72.248520710059182</v>
      </c>
    </row>
    <row r="59" spans="1:72" s="732" customFormat="1" ht="48.75" customHeight="1">
      <c r="A59" s="174" t="s">
        <v>497</v>
      </c>
      <c r="B59" s="755" t="s">
        <v>675</v>
      </c>
      <c r="C59" s="175"/>
      <c r="D59" s="174"/>
      <c r="E59" s="174"/>
      <c r="F59" s="174"/>
      <c r="G59" s="626"/>
      <c r="H59" s="626"/>
      <c r="I59" s="758"/>
      <c r="J59" s="739"/>
      <c r="K59" s="739"/>
      <c r="L59" s="739"/>
      <c r="M59" s="739"/>
      <c r="N59" s="342"/>
      <c r="O59" s="740"/>
      <c r="P59" s="739"/>
      <c r="Q59" s="739"/>
      <c r="R59" s="612"/>
      <c r="S59" s="612"/>
      <c r="T59" s="174"/>
      <c r="U59" s="741"/>
      <c r="V59" s="741"/>
      <c r="W59" s="741"/>
      <c r="X59" s="741"/>
      <c r="Y59" s="741"/>
      <c r="Z59" s="741"/>
      <c r="AA59" s="741"/>
      <c r="AB59" s="741"/>
      <c r="AC59" s="741"/>
      <c r="AD59" s="741"/>
      <c r="AE59" s="741"/>
      <c r="AF59" s="741"/>
      <c r="AG59" s="741"/>
      <c r="AH59" s="741"/>
      <c r="AI59" s="741"/>
      <c r="AJ59" s="741"/>
      <c r="AK59" s="741"/>
      <c r="AL59" s="741"/>
      <c r="AM59" s="741"/>
      <c r="AN59" s="741"/>
      <c r="AO59" s="741"/>
    </row>
    <row r="60" spans="1:72" ht="55.5" customHeight="1">
      <c r="A60" s="511">
        <v>1</v>
      </c>
      <c r="B60" s="186" t="s">
        <v>611</v>
      </c>
      <c r="C60" s="180" t="s">
        <v>28</v>
      </c>
      <c r="D60" s="178">
        <v>950</v>
      </c>
      <c r="E60" s="178">
        <v>950</v>
      </c>
      <c r="F60" s="178">
        <f>+V60+Y60+AB60+AE60+AH60+AK60+AN60</f>
        <v>950</v>
      </c>
      <c r="G60" s="210">
        <f>+W60+Z60+AC60+AF60+AI60+AL60+AO60</f>
        <v>970</v>
      </c>
      <c r="H60" s="626">
        <f>I60+J60+K60+L60+M60</f>
        <v>575</v>
      </c>
      <c r="I60" s="742">
        <v>65</v>
      </c>
      <c r="J60" s="740">
        <f t="shared" ref="J60:J70" si="28">AO60</f>
        <v>115</v>
      </c>
      <c r="K60" s="740">
        <f t="shared" ref="K60:K70" si="29">+W60</f>
        <v>150</v>
      </c>
      <c r="L60" s="740">
        <f t="shared" ref="L60:L70" si="30">+AI60</f>
        <v>125</v>
      </c>
      <c r="M60" s="740">
        <f>+AF60</f>
        <v>120</v>
      </c>
      <c r="N60" s="422">
        <f>O60+P60+Q60+R60+S60</f>
        <v>677</v>
      </c>
      <c r="O60" s="740">
        <f t="shared" si="12"/>
        <v>170</v>
      </c>
      <c r="P60" s="740">
        <f t="shared" si="13"/>
        <v>140</v>
      </c>
      <c r="Q60" s="740">
        <f t="shared" si="14"/>
        <v>150</v>
      </c>
      <c r="R60" s="740">
        <v>109</v>
      </c>
      <c r="S60" s="740">
        <v>108</v>
      </c>
      <c r="T60" s="178"/>
      <c r="U60" s="215">
        <v>150</v>
      </c>
      <c r="V60" s="215">
        <v>150</v>
      </c>
      <c r="W60" s="215">
        <v>150</v>
      </c>
      <c r="X60" s="215">
        <v>158</v>
      </c>
      <c r="Y60" s="215">
        <v>158</v>
      </c>
      <c r="Z60" s="215">
        <v>170</v>
      </c>
      <c r="AA60" s="215">
        <v>135</v>
      </c>
      <c r="AB60" s="215">
        <v>135</v>
      </c>
      <c r="AC60" s="215">
        <v>140</v>
      </c>
      <c r="AD60" s="215">
        <v>123</v>
      </c>
      <c r="AE60" s="215">
        <v>123</v>
      </c>
      <c r="AF60" s="215">
        <v>120</v>
      </c>
      <c r="AG60" s="215">
        <v>121</v>
      </c>
      <c r="AH60" s="215">
        <v>121</v>
      </c>
      <c r="AI60" s="215">
        <v>125</v>
      </c>
      <c r="AJ60" s="215">
        <v>153</v>
      </c>
      <c r="AK60" s="215">
        <v>153</v>
      </c>
      <c r="AL60" s="215">
        <v>150</v>
      </c>
      <c r="AM60" s="215">
        <v>110</v>
      </c>
      <c r="AN60" s="215">
        <v>110</v>
      </c>
      <c r="AO60" s="215">
        <v>115</v>
      </c>
    </row>
    <row r="61" spans="1:72" ht="50.25" customHeight="1">
      <c r="A61" s="511">
        <v>2</v>
      </c>
      <c r="B61" s="179" t="s">
        <v>612</v>
      </c>
      <c r="C61" s="180" t="s">
        <v>28</v>
      </c>
      <c r="D61" s="178">
        <v>490</v>
      </c>
      <c r="E61" s="178">
        <v>495</v>
      </c>
      <c r="F61" s="178">
        <v>495</v>
      </c>
      <c r="G61" s="210">
        <v>491</v>
      </c>
      <c r="H61" s="626">
        <f t="shared" ref="H61:H65" si="31">I61+J61+K61+L61+M61</f>
        <v>287</v>
      </c>
      <c r="I61" s="742">
        <v>25</v>
      </c>
      <c r="J61" s="740">
        <f t="shared" si="28"/>
        <v>60</v>
      </c>
      <c r="K61" s="740">
        <f t="shared" si="29"/>
        <v>87</v>
      </c>
      <c r="L61" s="740">
        <f t="shared" si="30"/>
        <v>57</v>
      </c>
      <c r="M61" s="740">
        <f>+AF61</f>
        <v>58</v>
      </c>
      <c r="N61" s="422">
        <f t="shared" ref="N61:N65" si="32">O61+P61+Q61+R61+S61</f>
        <v>319</v>
      </c>
      <c r="O61" s="740">
        <f t="shared" si="12"/>
        <v>85</v>
      </c>
      <c r="P61" s="740">
        <f t="shared" si="13"/>
        <v>84</v>
      </c>
      <c r="Q61" s="740">
        <f t="shared" si="14"/>
        <v>60</v>
      </c>
      <c r="R61" s="740">
        <v>48</v>
      </c>
      <c r="S61" s="740">
        <v>42</v>
      </c>
      <c r="T61" s="178"/>
      <c r="U61" s="215">
        <v>87</v>
      </c>
      <c r="V61" s="215">
        <v>87</v>
      </c>
      <c r="W61" s="215">
        <v>87</v>
      </c>
      <c r="X61" s="215">
        <v>89</v>
      </c>
      <c r="Y61" s="215">
        <v>89</v>
      </c>
      <c r="Z61" s="215">
        <v>85</v>
      </c>
      <c r="AA61" s="215">
        <v>86</v>
      </c>
      <c r="AB61" s="215">
        <v>86</v>
      </c>
      <c r="AC61" s="215">
        <v>84</v>
      </c>
      <c r="AD61" s="215">
        <v>60</v>
      </c>
      <c r="AE61" s="215">
        <v>60</v>
      </c>
      <c r="AF61" s="215">
        <v>58</v>
      </c>
      <c r="AG61" s="215">
        <v>60</v>
      </c>
      <c r="AH61" s="215">
        <v>60</v>
      </c>
      <c r="AI61" s="215">
        <v>57</v>
      </c>
      <c r="AJ61" s="215">
        <v>50</v>
      </c>
      <c r="AK61" s="215">
        <v>50</v>
      </c>
      <c r="AL61" s="215">
        <v>60</v>
      </c>
      <c r="AM61" s="215">
        <v>63</v>
      </c>
      <c r="AN61" s="215">
        <v>63</v>
      </c>
      <c r="AO61" s="215">
        <v>60</v>
      </c>
    </row>
    <row r="62" spans="1:72" ht="50.25" customHeight="1">
      <c r="A62" s="511">
        <v>3</v>
      </c>
      <c r="B62" s="186" t="s">
        <v>613</v>
      </c>
      <c r="C62" s="180" t="s">
        <v>28</v>
      </c>
      <c r="D62" s="178">
        <v>266</v>
      </c>
      <c r="E62" s="178">
        <v>266</v>
      </c>
      <c r="F62" s="178">
        <v>266</v>
      </c>
      <c r="G62" s="210">
        <v>268</v>
      </c>
      <c r="H62" s="626">
        <f t="shared" si="31"/>
        <v>205</v>
      </c>
      <c r="I62" s="742">
        <v>50</v>
      </c>
      <c r="J62" s="740">
        <f t="shared" si="28"/>
        <v>18</v>
      </c>
      <c r="K62" s="740">
        <f t="shared" si="29"/>
        <v>56</v>
      </c>
      <c r="L62" s="740">
        <f t="shared" si="30"/>
        <v>37</v>
      </c>
      <c r="M62" s="740">
        <f>+AF62</f>
        <v>44</v>
      </c>
      <c r="N62" s="422">
        <f t="shared" si="32"/>
        <v>213</v>
      </c>
      <c r="O62" s="740">
        <f t="shared" si="12"/>
        <v>45</v>
      </c>
      <c r="P62" s="740">
        <f t="shared" si="13"/>
        <v>58</v>
      </c>
      <c r="Q62" s="740">
        <f t="shared" si="14"/>
        <v>10</v>
      </c>
      <c r="R62" s="740">
        <v>51</v>
      </c>
      <c r="S62" s="740">
        <v>49</v>
      </c>
      <c r="T62" s="178"/>
      <c r="U62" s="215">
        <v>56</v>
      </c>
      <c r="V62" s="215">
        <v>56</v>
      </c>
      <c r="W62" s="215">
        <v>56</v>
      </c>
      <c r="X62" s="215">
        <v>43</v>
      </c>
      <c r="Y62" s="215">
        <v>43</v>
      </c>
      <c r="Z62" s="215">
        <v>45</v>
      </c>
      <c r="AA62" s="215">
        <v>57</v>
      </c>
      <c r="AB62" s="215">
        <v>57</v>
      </c>
      <c r="AC62" s="215">
        <v>58</v>
      </c>
      <c r="AD62" s="215">
        <v>45</v>
      </c>
      <c r="AE62" s="215">
        <v>45</v>
      </c>
      <c r="AF62" s="215">
        <v>44</v>
      </c>
      <c r="AG62" s="215">
        <v>36</v>
      </c>
      <c r="AH62" s="215">
        <v>36</v>
      </c>
      <c r="AI62" s="215">
        <v>37</v>
      </c>
      <c r="AJ62" s="215">
        <v>12</v>
      </c>
      <c r="AK62" s="215">
        <v>12</v>
      </c>
      <c r="AL62" s="215">
        <v>10</v>
      </c>
      <c r="AM62" s="215">
        <v>17</v>
      </c>
      <c r="AN62" s="215">
        <v>17</v>
      </c>
      <c r="AO62" s="215">
        <v>18</v>
      </c>
    </row>
    <row r="63" spans="1:72" ht="50.25" hidden="1" customHeight="1">
      <c r="A63" s="174"/>
      <c r="B63" s="186" t="s">
        <v>259</v>
      </c>
      <c r="C63" s="180" t="s">
        <v>231</v>
      </c>
      <c r="D63" s="178">
        <v>665</v>
      </c>
      <c r="E63" s="178">
        <v>800</v>
      </c>
      <c r="F63" s="178">
        <f t="shared" ref="F63:G65" si="33">V63++Y63+AB63+AE63+AH63+AK63+AN63</f>
        <v>670</v>
      </c>
      <c r="G63" s="210">
        <f t="shared" si="33"/>
        <v>700</v>
      </c>
      <c r="H63" s="626">
        <f t="shared" si="31"/>
        <v>310</v>
      </c>
      <c r="I63" s="742"/>
      <c r="J63" s="740">
        <f t="shared" si="28"/>
        <v>50</v>
      </c>
      <c r="K63" s="740">
        <f t="shared" si="29"/>
        <v>130</v>
      </c>
      <c r="L63" s="740">
        <f t="shared" si="30"/>
        <v>70</v>
      </c>
      <c r="M63" s="740">
        <f>+AF63</f>
        <v>60</v>
      </c>
      <c r="N63" s="422">
        <f t="shared" si="32"/>
        <v>390</v>
      </c>
      <c r="O63" s="740">
        <f t="shared" si="12"/>
        <v>150</v>
      </c>
      <c r="P63" s="740">
        <f t="shared" si="13"/>
        <v>120</v>
      </c>
      <c r="Q63" s="740">
        <f t="shared" si="14"/>
        <v>120</v>
      </c>
      <c r="R63" s="612"/>
      <c r="S63" s="612"/>
      <c r="T63" s="178"/>
      <c r="U63" s="215">
        <v>130</v>
      </c>
      <c r="V63" s="215">
        <v>110</v>
      </c>
      <c r="W63" s="215">
        <v>130</v>
      </c>
      <c r="X63" s="215">
        <v>160</v>
      </c>
      <c r="Y63" s="215">
        <v>135</v>
      </c>
      <c r="Z63" s="215">
        <v>150</v>
      </c>
      <c r="AA63" s="215">
        <v>120</v>
      </c>
      <c r="AB63" s="215">
        <v>98</v>
      </c>
      <c r="AC63" s="215">
        <v>120</v>
      </c>
      <c r="AD63" s="215">
        <v>70</v>
      </c>
      <c r="AE63" s="215">
        <v>55</v>
      </c>
      <c r="AF63" s="215">
        <v>60</v>
      </c>
      <c r="AG63" s="215">
        <v>90</v>
      </c>
      <c r="AH63" s="215">
        <v>75</v>
      </c>
      <c r="AI63" s="215">
        <v>70</v>
      </c>
      <c r="AJ63" s="215">
        <v>150</v>
      </c>
      <c r="AK63" s="215">
        <v>129</v>
      </c>
      <c r="AL63" s="215">
        <v>120</v>
      </c>
      <c r="AM63" s="215">
        <v>80</v>
      </c>
      <c r="AN63" s="215">
        <v>68</v>
      </c>
      <c r="AO63" s="215">
        <v>50</v>
      </c>
    </row>
    <row r="64" spans="1:72" s="222" customFormat="1" ht="50.25" hidden="1" customHeight="1">
      <c r="A64" s="174"/>
      <c r="B64" s="179" t="s">
        <v>260</v>
      </c>
      <c r="C64" s="180" t="s">
        <v>231</v>
      </c>
      <c r="D64" s="178">
        <v>30</v>
      </c>
      <c r="E64" s="178">
        <v>30</v>
      </c>
      <c r="F64" s="178">
        <f t="shared" si="33"/>
        <v>20</v>
      </c>
      <c r="G64" s="210">
        <f t="shared" si="33"/>
        <v>15</v>
      </c>
      <c r="H64" s="626">
        <f t="shared" si="31"/>
        <v>9</v>
      </c>
      <c r="I64" s="742"/>
      <c r="J64" s="740">
        <f t="shared" si="28"/>
        <v>7</v>
      </c>
      <c r="K64" s="740">
        <f t="shared" si="29"/>
        <v>1</v>
      </c>
      <c r="L64" s="740">
        <f t="shared" si="30"/>
        <v>1</v>
      </c>
      <c r="M64" s="740"/>
      <c r="N64" s="422">
        <f t="shared" si="32"/>
        <v>6</v>
      </c>
      <c r="O64" s="740">
        <f t="shared" si="12"/>
        <v>1</v>
      </c>
      <c r="P64" s="740"/>
      <c r="Q64" s="740">
        <f t="shared" si="14"/>
        <v>5</v>
      </c>
      <c r="R64" s="612"/>
      <c r="S64" s="612"/>
      <c r="T64" s="178"/>
      <c r="U64" s="215">
        <v>5</v>
      </c>
      <c r="V64" s="215">
        <v>2</v>
      </c>
      <c r="W64" s="215">
        <v>1</v>
      </c>
      <c r="X64" s="215">
        <v>4</v>
      </c>
      <c r="Y64" s="215">
        <v>2</v>
      </c>
      <c r="Z64" s="215">
        <v>1</v>
      </c>
      <c r="AA64" s="215">
        <v>0</v>
      </c>
      <c r="AB64" s="215"/>
      <c r="AC64" s="215"/>
      <c r="AD64" s="215">
        <v>1</v>
      </c>
      <c r="AE64" s="215">
        <v>1</v>
      </c>
      <c r="AF64" s="215">
        <v>0</v>
      </c>
      <c r="AG64" s="215">
        <v>1</v>
      </c>
      <c r="AH64" s="215">
        <v>1</v>
      </c>
      <c r="AI64" s="215">
        <v>1</v>
      </c>
      <c r="AJ64" s="215">
        <v>10</v>
      </c>
      <c r="AK64" s="215">
        <v>6</v>
      </c>
      <c r="AL64" s="215">
        <v>5</v>
      </c>
      <c r="AM64" s="215">
        <v>9</v>
      </c>
      <c r="AN64" s="215">
        <v>8</v>
      </c>
      <c r="AO64" s="215">
        <v>7</v>
      </c>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c r="BQ64" s="238"/>
      <c r="BR64" s="238"/>
      <c r="BS64" s="238"/>
      <c r="BT64" s="238"/>
    </row>
    <row r="65" spans="1:93" s="222" customFormat="1" ht="55.5" hidden="1" customHeight="1">
      <c r="A65" s="174"/>
      <c r="B65" s="179" t="s">
        <v>261</v>
      </c>
      <c r="C65" s="180" t="s">
        <v>231</v>
      </c>
      <c r="D65" s="178">
        <v>61</v>
      </c>
      <c r="E65" s="178">
        <v>61</v>
      </c>
      <c r="F65" s="178">
        <f t="shared" si="33"/>
        <v>350</v>
      </c>
      <c r="G65" s="210">
        <f t="shared" si="33"/>
        <v>400</v>
      </c>
      <c r="H65" s="626">
        <f t="shared" si="31"/>
        <v>206</v>
      </c>
      <c r="I65" s="742"/>
      <c r="J65" s="740">
        <f t="shared" si="28"/>
        <v>60</v>
      </c>
      <c r="K65" s="740">
        <f t="shared" si="29"/>
        <v>53</v>
      </c>
      <c r="L65" s="740">
        <f t="shared" si="30"/>
        <v>38</v>
      </c>
      <c r="M65" s="740">
        <f t="shared" ref="M65:M70" si="34">+AF65</f>
        <v>55</v>
      </c>
      <c r="N65" s="422">
        <f t="shared" si="32"/>
        <v>194</v>
      </c>
      <c r="O65" s="740">
        <f t="shared" si="12"/>
        <v>75</v>
      </c>
      <c r="P65" s="740">
        <f t="shared" si="13"/>
        <v>59</v>
      </c>
      <c r="Q65" s="740">
        <f t="shared" si="14"/>
        <v>60</v>
      </c>
      <c r="R65" s="612"/>
      <c r="S65" s="612"/>
      <c r="T65" s="178"/>
      <c r="U65" s="215">
        <v>45</v>
      </c>
      <c r="V65" s="215">
        <v>45</v>
      </c>
      <c r="W65" s="215">
        <v>53</v>
      </c>
      <c r="X65" s="215">
        <v>73</v>
      </c>
      <c r="Y65" s="215">
        <v>73</v>
      </c>
      <c r="Z65" s="215">
        <v>75</v>
      </c>
      <c r="AA65" s="215">
        <v>55</v>
      </c>
      <c r="AB65" s="215">
        <v>55</v>
      </c>
      <c r="AC65" s="215">
        <v>59</v>
      </c>
      <c r="AD65" s="215">
        <v>47</v>
      </c>
      <c r="AE65" s="215">
        <v>47</v>
      </c>
      <c r="AF65" s="215">
        <v>55</v>
      </c>
      <c r="AG65" s="215">
        <v>28</v>
      </c>
      <c r="AH65" s="215">
        <v>28</v>
      </c>
      <c r="AI65" s="215">
        <v>38</v>
      </c>
      <c r="AJ65" s="215">
        <v>42</v>
      </c>
      <c r="AK65" s="215">
        <v>42</v>
      </c>
      <c r="AL65" s="215">
        <v>60</v>
      </c>
      <c r="AM65" s="215">
        <v>60</v>
      </c>
      <c r="AN65" s="215">
        <v>60</v>
      </c>
      <c r="AO65" s="215">
        <v>60</v>
      </c>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c r="BQ65" s="238"/>
      <c r="BR65" s="238"/>
      <c r="BS65" s="238"/>
      <c r="BT65" s="238"/>
    </row>
    <row r="66" spans="1:93" ht="55.5" hidden="1" customHeight="1">
      <c r="A66" s="174"/>
      <c r="B66" s="186" t="s">
        <v>262</v>
      </c>
      <c r="C66" s="180" t="s">
        <v>22</v>
      </c>
      <c r="D66" s="250">
        <v>1.21</v>
      </c>
      <c r="E66" s="250">
        <v>1.19</v>
      </c>
      <c r="F66" s="250">
        <v>1.19</v>
      </c>
      <c r="G66" s="746">
        <v>1.1599999999999999</v>
      </c>
      <c r="H66" s="737"/>
      <c r="I66" s="747"/>
      <c r="J66" s="608">
        <f t="shared" si="28"/>
        <v>0.94</v>
      </c>
      <c r="K66" s="608">
        <f t="shared" si="29"/>
        <v>1.1000000000000001</v>
      </c>
      <c r="L66" s="608">
        <f t="shared" si="30"/>
        <v>1</v>
      </c>
      <c r="M66" s="608">
        <f t="shared" si="34"/>
        <v>1.1000000000000001</v>
      </c>
      <c r="N66" s="342"/>
      <c r="O66" s="608">
        <f t="shared" si="12"/>
        <v>1.1000000000000001</v>
      </c>
      <c r="P66" s="608">
        <f t="shared" si="13"/>
        <v>1.5</v>
      </c>
      <c r="Q66" s="608">
        <f t="shared" si="14"/>
        <v>1.3</v>
      </c>
      <c r="R66" s="612"/>
      <c r="S66" s="612"/>
      <c r="T66" s="250"/>
      <c r="U66" s="115">
        <v>1.2</v>
      </c>
      <c r="V66" s="115">
        <v>1.2</v>
      </c>
      <c r="W66" s="115">
        <v>1.1000000000000001</v>
      </c>
      <c r="X66" s="183">
        <v>1.2</v>
      </c>
      <c r="Y66" s="183">
        <v>1.2</v>
      </c>
      <c r="Z66" s="183">
        <v>1.1000000000000001</v>
      </c>
      <c r="AA66" s="183">
        <v>1.6</v>
      </c>
      <c r="AB66" s="183">
        <v>1.6</v>
      </c>
      <c r="AC66" s="183">
        <v>1.5</v>
      </c>
      <c r="AD66" s="183">
        <v>1</v>
      </c>
      <c r="AE66" s="183">
        <v>1.1000000000000001</v>
      </c>
      <c r="AF66" s="183">
        <v>1.1000000000000001</v>
      </c>
      <c r="AG66" s="183">
        <v>1</v>
      </c>
      <c r="AH66" s="183">
        <v>1</v>
      </c>
      <c r="AI66" s="183">
        <v>1</v>
      </c>
      <c r="AJ66" s="183">
        <v>1.4</v>
      </c>
      <c r="AK66" s="183">
        <v>1.4</v>
      </c>
      <c r="AL66" s="183">
        <v>1.3</v>
      </c>
      <c r="AM66" s="234">
        <v>0.95</v>
      </c>
      <c r="AN66" s="234">
        <v>0.95</v>
      </c>
      <c r="AO66" s="234">
        <v>0.94</v>
      </c>
    </row>
    <row r="67" spans="1:93" ht="60" hidden="1" customHeight="1">
      <c r="A67" s="174"/>
      <c r="B67" s="186" t="s">
        <v>641</v>
      </c>
      <c r="C67" s="180" t="s">
        <v>22</v>
      </c>
      <c r="D67" s="250">
        <v>0.94</v>
      </c>
      <c r="E67" s="745">
        <v>0.82857142857142996</v>
      </c>
      <c r="F67" s="745">
        <v>0.8</v>
      </c>
      <c r="G67" s="752">
        <v>0.8</v>
      </c>
      <c r="H67" s="762"/>
      <c r="I67" s="763"/>
      <c r="J67" s="608">
        <f t="shared" si="28"/>
        <v>1</v>
      </c>
      <c r="K67" s="608">
        <f t="shared" si="29"/>
        <v>0.6</v>
      </c>
      <c r="L67" s="608">
        <f t="shared" si="30"/>
        <v>0.9</v>
      </c>
      <c r="M67" s="608">
        <f t="shared" si="34"/>
        <v>0.8</v>
      </c>
      <c r="N67" s="342"/>
      <c r="O67" s="608">
        <f t="shared" si="12"/>
        <v>0.5</v>
      </c>
      <c r="P67" s="608">
        <f t="shared" si="13"/>
        <v>1</v>
      </c>
      <c r="Q67" s="608">
        <f t="shared" si="14"/>
        <v>1</v>
      </c>
      <c r="R67" s="612"/>
      <c r="S67" s="612"/>
      <c r="T67" s="745"/>
      <c r="U67" s="183">
        <v>0.6</v>
      </c>
      <c r="V67" s="183">
        <v>0.6</v>
      </c>
      <c r="W67" s="183">
        <v>0.6</v>
      </c>
      <c r="X67" s="183">
        <v>0.5</v>
      </c>
      <c r="Y67" s="183">
        <v>0.5</v>
      </c>
      <c r="Z67" s="183">
        <v>0.5</v>
      </c>
      <c r="AA67" s="183">
        <v>1</v>
      </c>
      <c r="AB67" s="183">
        <v>1</v>
      </c>
      <c r="AC67" s="183">
        <v>1</v>
      </c>
      <c r="AD67" s="183">
        <v>0.8</v>
      </c>
      <c r="AE67" s="183">
        <v>0.8</v>
      </c>
      <c r="AF67" s="183">
        <v>0.8</v>
      </c>
      <c r="AG67" s="183">
        <v>0.9</v>
      </c>
      <c r="AH67" s="183">
        <v>0.9</v>
      </c>
      <c r="AI67" s="183">
        <v>0.9</v>
      </c>
      <c r="AJ67" s="183">
        <v>1</v>
      </c>
      <c r="AK67" s="183">
        <v>1</v>
      </c>
      <c r="AL67" s="183">
        <v>1</v>
      </c>
      <c r="AM67" s="183">
        <v>1</v>
      </c>
      <c r="AN67" s="183">
        <v>1</v>
      </c>
      <c r="AO67" s="215">
        <v>1</v>
      </c>
    </row>
    <row r="68" spans="1:93" ht="67.5" hidden="1" customHeight="1">
      <c r="A68" s="174"/>
      <c r="B68" s="186" t="s">
        <v>263</v>
      </c>
      <c r="C68" s="180" t="s">
        <v>22</v>
      </c>
      <c r="D68" s="250">
        <v>83.86</v>
      </c>
      <c r="E68" s="764">
        <v>83.857142857143003</v>
      </c>
      <c r="F68" s="745">
        <v>83.857142857143003</v>
      </c>
      <c r="G68" s="752">
        <v>83.857142857143003</v>
      </c>
      <c r="H68" s="762"/>
      <c r="I68" s="763"/>
      <c r="J68" s="608">
        <f t="shared" si="28"/>
        <v>83</v>
      </c>
      <c r="K68" s="608">
        <f t="shared" si="29"/>
        <v>85</v>
      </c>
      <c r="L68" s="608">
        <f t="shared" si="30"/>
        <v>83</v>
      </c>
      <c r="M68" s="608">
        <f t="shared" si="34"/>
        <v>85</v>
      </c>
      <c r="N68" s="342"/>
      <c r="O68" s="608">
        <f t="shared" si="12"/>
        <v>84</v>
      </c>
      <c r="P68" s="608">
        <f t="shared" si="13"/>
        <v>82</v>
      </c>
      <c r="Q68" s="608">
        <f t="shared" si="14"/>
        <v>85</v>
      </c>
      <c r="R68" s="612"/>
      <c r="S68" s="612"/>
      <c r="T68" s="764"/>
      <c r="U68" s="215">
        <v>85</v>
      </c>
      <c r="V68" s="215">
        <v>85</v>
      </c>
      <c r="W68" s="215">
        <v>85</v>
      </c>
      <c r="X68" s="215">
        <v>84</v>
      </c>
      <c r="Y68" s="215">
        <v>84</v>
      </c>
      <c r="Z68" s="215">
        <v>84</v>
      </c>
      <c r="AA68" s="215">
        <v>82</v>
      </c>
      <c r="AB68" s="215">
        <v>82</v>
      </c>
      <c r="AC68" s="215">
        <v>82</v>
      </c>
      <c r="AD68" s="215">
        <v>85</v>
      </c>
      <c r="AE68" s="215">
        <v>85</v>
      </c>
      <c r="AF68" s="215">
        <v>85</v>
      </c>
      <c r="AG68" s="215">
        <v>83</v>
      </c>
      <c r="AH68" s="215">
        <v>83</v>
      </c>
      <c r="AI68" s="215">
        <v>83</v>
      </c>
      <c r="AJ68" s="215">
        <v>85</v>
      </c>
      <c r="AK68" s="215">
        <v>85</v>
      </c>
      <c r="AL68" s="215">
        <v>85</v>
      </c>
      <c r="AM68" s="215">
        <v>83</v>
      </c>
      <c r="AN68" s="215">
        <v>83</v>
      </c>
      <c r="AO68" s="215">
        <v>83</v>
      </c>
    </row>
    <row r="69" spans="1:93" ht="70.5" hidden="1" customHeight="1">
      <c r="A69" s="174"/>
      <c r="B69" s="765" t="s">
        <v>642</v>
      </c>
      <c r="C69" s="180" t="s">
        <v>22</v>
      </c>
      <c r="D69" s="180">
        <v>83.14</v>
      </c>
      <c r="E69" s="764">
        <v>83.142857142856997</v>
      </c>
      <c r="F69" s="745">
        <v>83.142857142856997</v>
      </c>
      <c r="G69" s="752">
        <v>83.142857142856997</v>
      </c>
      <c r="H69" s="762"/>
      <c r="I69" s="763"/>
      <c r="J69" s="608">
        <f t="shared" si="28"/>
        <v>85</v>
      </c>
      <c r="K69" s="608">
        <f t="shared" si="29"/>
        <v>83</v>
      </c>
      <c r="L69" s="608">
        <f t="shared" si="30"/>
        <v>82</v>
      </c>
      <c r="M69" s="608">
        <f t="shared" si="34"/>
        <v>80</v>
      </c>
      <c r="N69" s="342"/>
      <c r="O69" s="608">
        <f t="shared" si="12"/>
        <v>83</v>
      </c>
      <c r="P69" s="608">
        <f t="shared" si="13"/>
        <v>84</v>
      </c>
      <c r="Q69" s="608">
        <f t="shared" si="14"/>
        <v>85</v>
      </c>
      <c r="R69" s="612"/>
      <c r="S69" s="612"/>
      <c r="T69" s="764"/>
      <c r="U69" s="215">
        <v>83</v>
      </c>
      <c r="V69" s="215">
        <v>83</v>
      </c>
      <c r="W69" s="215">
        <v>83</v>
      </c>
      <c r="X69" s="215">
        <v>83</v>
      </c>
      <c r="Y69" s="215">
        <v>83</v>
      </c>
      <c r="Z69" s="215">
        <v>83</v>
      </c>
      <c r="AA69" s="215">
        <v>84</v>
      </c>
      <c r="AB69" s="215">
        <v>84</v>
      </c>
      <c r="AC69" s="215">
        <v>84</v>
      </c>
      <c r="AD69" s="215">
        <v>80</v>
      </c>
      <c r="AE69" s="215">
        <v>80</v>
      </c>
      <c r="AF69" s="215">
        <v>80</v>
      </c>
      <c r="AG69" s="215">
        <v>82</v>
      </c>
      <c r="AH69" s="215">
        <v>82</v>
      </c>
      <c r="AI69" s="215">
        <v>82</v>
      </c>
      <c r="AJ69" s="215">
        <v>85</v>
      </c>
      <c r="AK69" s="215">
        <v>85</v>
      </c>
      <c r="AL69" s="215">
        <v>85</v>
      </c>
      <c r="AM69" s="215">
        <v>85</v>
      </c>
      <c r="AN69" s="215">
        <v>85</v>
      </c>
      <c r="AO69" s="215">
        <v>85</v>
      </c>
    </row>
    <row r="70" spans="1:93" ht="62.25" customHeight="1">
      <c r="A70" s="511">
        <v>4</v>
      </c>
      <c r="B70" s="186" t="s">
        <v>614</v>
      </c>
      <c r="C70" s="180" t="s">
        <v>28</v>
      </c>
      <c r="D70" s="178">
        <v>15</v>
      </c>
      <c r="E70" s="178">
        <v>10</v>
      </c>
      <c r="F70" s="178">
        <v>16</v>
      </c>
      <c r="G70" s="210">
        <v>10</v>
      </c>
      <c r="H70" s="626">
        <f t="shared" ref="H70:H74" si="35">I70+J70+K70+L70+M70</f>
        <v>7</v>
      </c>
      <c r="I70" s="742">
        <v>2</v>
      </c>
      <c r="J70" s="740">
        <f t="shared" si="28"/>
        <v>1</v>
      </c>
      <c r="K70" s="740">
        <f t="shared" si="29"/>
        <v>2</v>
      </c>
      <c r="L70" s="740">
        <f t="shared" si="30"/>
        <v>1</v>
      </c>
      <c r="M70" s="740">
        <f t="shared" si="34"/>
        <v>1</v>
      </c>
      <c r="N70" s="422">
        <f t="shared" ref="N70" si="36">O70+P70+Q70+R70+S70</f>
        <v>7</v>
      </c>
      <c r="O70" s="740">
        <f t="shared" si="12"/>
        <v>2</v>
      </c>
      <c r="P70" s="740">
        <f t="shared" si="13"/>
        <v>2</v>
      </c>
      <c r="Q70" s="740">
        <f t="shared" si="14"/>
        <v>1</v>
      </c>
      <c r="R70" s="740">
        <v>1</v>
      </c>
      <c r="S70" s="740">
        <v>1</v>
      </c>
      <c r="T70" s="178"/>
      <c r="U70" s="215">
        <v>2</v>
      </c>
      <c r="V70" s="215">
        <v>2</v>
      </c>
      <c r="W70" s="215">
        <v>2</v>
      </c>
      <c r="X70" s="215">
        <v>2</v>
      </c>
      <c r="Y70" s="215">
        <v>2</v>
      </c>
      <c r="Z70" s="215">
        <v>2</v>
      </c>
      <c r="AA70" s="215">
        <v>2</v>
      </c>
      <c r="AB70" s="215">
        <v>2</v>
      </c>
      <c r="AC70" s="215">
        <v>2</v>
      </c>
      <c r="AD70" s="215">
        <v>1</v>
      </c>
      <c r="AE70" s="215">
        <v>1</v>
      </c>
      <c r="AF70" s="215">
        <v>1</v>
      </c>
      <c r="AG70" s="215">
        <v>1</v>
      </c>
      <c r="AH70" s="215">
        <v>1</v>
      </c>
      <c r="AI70" s="215">
        <v>1</v>
      </c>
      <c r="AJ70" s="215">
        <v>1</v>
      </c>
      <c r="AK70" s="215">
        <v>1</v>
      </c>
      <c r="AL70" s="215">
        <v>1</v>
      </c>
      <c r="AM70" s="215">
        <v>1</v>
      </c>
      <c r="AN70" s="215">
        <v>1</v>
      </c>
      <c r="AO70" s="215">
        <v>1</v>
      </c>
    </row>
    <row r="71" spans="1:93" s="732" customFormat="1" ht="46.5" hidden="1" customHeight="1">
      <c r="A71" s="174" t="s">
        <v>498</v>
      </c>
      <c r="B71" s="190" t="s">
        <v>264</v>
      </c>
      <c r="C71" s="175"/>
      <c r="D71" s="174"/>
      <c r="E71" s="174"/>
      <c r="F71" s="174"/>
      <c r="G71" s="626"/>
      <c r="H71" s="626"/>
      <c r="I71" s="758"/>
      <c r="J71" s="739"/>
      <c r="K71" s="739"/>
      <c r="L71" s="739"/>
      <c r="M71" s="739"/>
      <c r="N71" s="342"/>
      <c r="O71" s="740"/>
      <c r="P71" s="739"/>
      <c r="Q71" s="739"/>
      <c r="R71" s="612"/>
      <c r="S71" s="612"/>
      <c r="T71" s="174"/>
      <c r="U71" s="741"/>
      <c r="V71" s="741"/>
      <c r="W71" s="741"/>
      <c r="X71" s="741"/>
      <c r="Y71" s="741"/>
      <c r="Z71" s="741"/>
      <c r="AA71" s="741"/>
      <c r="AB71" s="741"/>
      <c r="AC71" s="741"/>
      <c r="AD71" s="741"/>
      <c r="AE71" s="741"/>
      <c r="AF71" s="741"/>
      <c r="AG71" s="741"/>
      <c r="AH71" s="741"/>
      <c r="AI71" s="741"/>
      <c r="AJ71" s="741"/>
      <c r="AK71" s="741"/>
      <c r="AL71" s="741"/>
      <c r="AM71" s="741"/>
      <c r="AN71" s="741"/>
      <c r="AO71" s="741"/>
    </row>
    <row r="72" spans="1:93" ht="52.5" hidden="1" customHeight="1">
      <c r="A72" s="511">
        <v>1</v>
      </c>
      <c r="B72" s="186" t="s">
        <v>615</v>
      </c>
      <c r="C72" s="180" t="s">
        <v>28</v>
      </c>
      <c r="D72" s="178">
        <v>12</v>
      </c>
      <c r="E72" s="178">
        <v>10</v>
      </c>
      <c r="F72" s="178">
        <f>+V72+Y72+AB72+AE72+AH72+AK72+AN72</f>
        <v>16</v>
      </c>
      <c r="G72" s="210">
        <f>+W72+Z72+AC72+AF72+AI72+AL72+AO72</f>
        <v>10</v>
      </c>
      <c r="H72" s="626">
        <f t="shared" si="35"/>
        <v>6</v>
      </c>
      <c r="I72" s="742">
        <v>1</v>
      </c>
      <c r="J72" s="740">
        <f>AO72</f>
        <v>1</v>
      </c>
      <c r="K72" s="740">
        <f>+W72</f>
        <v>2</v>
      </c>
      <c r="L72" s="740">
        <f>+AI72</f>
        <v>1</v>
      </c>
      <c r="M72" s="740">
        <f>+AF72</f>
        <v>1</v>
      </c>
      <c r="N72" s="422">
        <f>O72+P72+Q72</f>
        <v>5</v>
      </c>
      <c r="O72" s="740">
        <f t="shared" si="12"/>
        <v>1</v>
      </c>
      <c r="P72" s="740">
        <f t="shared" si="13"/>
        <v>2</v>
      </c>
      <c r="Q72" s="740">
        <f t="shared" si="14"/>
        <v>2</v>
      </c>
      <c r="R72" s="766" t="s">
        <v>89</v>
      </c>
      <c r="S72" s="766" t="s">
        <v>89</v>
      </c>
      <c r="T72" s="174"/>
      <c r="U72" s="215">
        <v>1</v>
      </c>
      <c r="V72" s="215">
        <v>2</v>
      </c>
      <c r="W72" s="215">
        <v>2</v>
      </c>
      <c r="X72" s="215">
        <v>2</v>
      </c>
      <c r="Y72" s="215">
        <v>4</v>
      </c>
      <c r="Z72" s="215">
        <v>1</v>
      </c>
      <c r="AA72" s="215">
        <v>2</v>
      </c>
      <c r="AB72" s="215">
        <v>3</v>
      </c>
      <c r="AC72" s="215">
        <v>2</v>
      </c>
      <c r="AD72" s="215">
        <v>1</v>
      </c>
      <c r="AE72" s="215">
        <v>1</v>
      </c>
      <c r="AF72" s="215">
        <v>1</v>
      </c>
      <c r="AG72" s="215">
        <v>1</v>
      </c>
      <c r="AH72" s="215">
        <v>1</v>
      </c>
      <c r="AI72" s="215">
        <v>1</v>
      </c>
      <c r="AJ72" s="215">
        <v>3</v>
      </c>
      <c r="AK72" s="215">
        <v>3</v>
      </c>
      <c r="AL72" s="215">
        <v>2</v>
      </c>
      <c r="AM72" s="215">
        <v>0</v>
      </c>
      <c r="AN72" s="215">
        <v>2</v>
      </c>
      <c r="AO72" s="215">
        <v>1</v>
      </c>
    </row>
    <row r="73" spans="1:93" ht="62.25" hidden="1" customHeight="1">
      <c r="A73" s="511">
        <v>2</v>
      </c>
      <c r="B73" s="186" t="s">
        <v>617</v>
      </c>
      <c r="C73" s="180" t="s">
        <v>28</v>
      </c>
      <c r="D73" s="178">
        <v>12</v>
      </c>
      <c r="E73" s="178">
        <v>10</v>
      </c>
      <c r="F73" s="178">
        <f>+V73+Y73+AB73+AE73+AH73+AK73+AN73</f>
        <v>16</v>
      </c>
      <c r="G73" s="210">
        <f>+W73+Z73+AC73+AF73+AI73+AL73+AO73</f>
        <v>10</v>
      </c>
      <c r="H73" s="626">
        <f t="shared" si="35"/>
        <v>6</v>
      </c>
      <c r="I73" s="742">
        <v>1</v>
      </c>
      <c r="J73" s="740">
        <f>AO73</f>
        <v>1</v>
      </c>
      <c r="K73" s="740">
        <f>+W73</f>
        <v>2</v>
      </c>
      <c r="L73" s="740">
        <f>+AI73</f>
        <v>1</v>
      </c>
      <c r="M73" s="740">
        <f>+AF73</f>
        <v>1</v>
      </c>
      <c r="N73" s="422">
        <f t="shared" ref="N73" si="37">O73+P73+Q73</f>
        <v>5</v>
      </c>
      <c r="O73" s="740">
        <f t="shared" si="12"/>
        <v>1</v>
      </c>
      <c r="P73" s="740">
        <f t="shared" si="13"/>
        <v>2</v>
      </c>
      <c r="Q73" s="740">
        <f t="shared" si="14"/>
        <v>2</v>
      </c>
      <c r="R73" s="766" t="s">
        <v>89</v>
      </c>
      <c r="S73" s="766" t="s">
        <v>89</v>
      </c>
      <c r="T73" s="178"/>
      <c r="U73" s="215">
        <v>1</v>
      </c>
      <c r="V73" s="215">
        <v>2</v>
      </c>
      <c r="W73" s="215">
        <v>2</v>
      </c>
      <c r="X73" s="215">
        <v>1</v>
      </c>
      <c r="Y73" s="215">
        <v>4</v>
      </c>
      <c r="Z73" s="215">
        <v>1</v>
      </c>
      <c r="AA73" s="215">
        <v>1</v>
      </c>
      <c r="AB73" s="215">
        <v>3</v>
      </c>
      <c r="AC73" s="215">
        <v>2</v>
      </c>
      <c r="AD73" s="215">
        <v>1</v>
      </c>
      <c r="AE73" s="215">
        <v>1</v>
      </c>
      <c r="AF73" s="215">
        <v>1</v>
      </c>
      <c r="AG73" s="215">
        <v>2</v>
      </c>
      <c r="AH73" s="215">
        <v>1</v>
      </c>
      <c r="AI73" s="215">
        <v>1</v>
      </c>
      <c r="AJ73" s="215">
        <v>3</v>
      </c>
      <c r="AK73" s="215">
        <v>3</v>
      </c>
      <c r="AL73" s="215">
        <v>2</v>
      </c>
      <c r="AM73" s="215">
        <v>0</v>
      </c>
      <c r="AN73" s="215">
        <v>2</v>
      </c>
      <c r="AO73" s="215">
        <v>1</v>
      </c>
    </row>
    <row r="74" spans="1:93" ht="62.25" hidden="1" customHeight="1">
      <c r="A74" s="511">
        <v>3</v>
      </c>
      <c r="B74" s="472" t="s">
        <v>616</v>
      </c>
      <c r="C74" s="565" t="s">
        <v>265</v>
      </c>
      <c r="D74" s="178">
        <v>240</v>
      </c>
      <c r="E74" s="178">
        <v>245</v>
      </c>
      <c r="F74" s="178">
        <v>245</v>
      </c>
      <c r="G74" s="210">
        <v>245</v>
      </c>
      <c r="H74" s="626">
        <f t="shared" si="35"/>
        <v>73</v>
      </c>
      <c r="I74" s="742">
        <v>1</v>
      </c>
      <c r="J74" s="740">
        <f>AO74</f>
        <v>16</v>
      </c>
      <c r="K74" s="740">
        <f>+W74</f>
        <v>32</v>
      </c>
      <c r="L74" s="740">
        <f>+AI74</f>
        <v>13</v>
      </c>
      <c r="M74" s="740">
        <f>+AF74</f>
        <v>11</v>
      </c>
      <c r="N74" s="422">
        <f>O74+P74+Q74</f>
        <v>173</v>
      </c>
      <c r="O74" s="740">
        <f t="shared" si="12"/>
        <v>35</v>
      </c>
      <c r="P74" s="740">
        <f>+AC74</f>
        <v>90</v>
      </c>
      <c r="Q74" s="740">
        <f t="shared" si="14"/>
        <v>48</v>
      </c>
      <c r="R74" s="766" t="s">
        <v>89</v>
      </c>
      <c r="S74" s="766" t="s">
        <v>89</v>
      </c>
      <c r="T74" s="178"/>
      <c r="U74" s="215">
        <v>32</v>
      </c>
      <c r="V74" s="215">
        <v>32</v>
      </c>
      <c r="W74" s="215">
        <v>32</v>
      </c>
      <c r="X74" s="215">
        <v>35</v>
      </c>
      <c r="Y74" s="215">
        <v>35</v>
      </c>
      <c r="Z74" s="215">
        <v>35</v>
      </c>
      <c r="AA74" s="215">
        <v>90</v>
      </c>
      <c r="AB74" s="215">
        <v>90</v>
      </c>
      <c r="AC74" s="215">
        <v>90</v>
      </c>
      <c r="AD74" s="215">
        <v>11</v>
      </c>
      <c r="AE74" s="215">
        <v>11</v>
      </c>
      <c r="AF74" s="215">
        <v>11</v>
      </c>
      <c r="AG74" s="215">
        <v>13</v>
      </c>
      <c r="AH74" s="215">
        <v>13</v>
      </c>
      <c r="AI74" s="215">
        <v>13</v>
      </c>
      <c r="AJ74" s="215">
        <v>48</v>
      </c>
      <c r="AK74" s="215">
        <v>48</v>
      </c>
      <c r="AL74" s="215">
        <v>48</v>
      </c>
      <c r="AM74" s="215">
        <v>16</v>
      </c>
      <c r="AN74" s="215">
        <v>16</v>
      </c>
      <c r="AO74" s="215">
        <v>16</v>
      </c>
    </row>
    <row r="75" spans="1:93" s="732" customFormat="1" ht="51.75" customHeight="1">
      <c r="A75" s="174" t="s">
        <v>498</v>
      </c>
      <c r="B75" s="190" t="s">
        <v>674</v>
      </c>
      <c r="C75" s="175"/>
      <c r="D75" s="174"/>
      <c r="E75" s="174"/>
      <c r="F75" s="174"/>
      <c r="G75" s="626"/>
      <c r="H75" s="626"/>
      <c r="I75" s="758"/>
      <c r="J75" s="739"/>
      <c r="K75" s="739"/>
      <c r="L75" s="739"/>
      <c r="M75" s="739"/>
      <c r="N75" s="342"/>
      <c r="O75" s="740"/>
      <c r="P75" s="739"/>
      <c r="Q75" s="739"/>
      <c r="R75" s="612"/>
      <c r="S75" s="612"/>
      <c r="T75" s="174"/>
      <c r="U75" s="741"/>
      <c r="V75" s="741"/>
      <c r="W75" s="741"/>
      <c r="X75" s="741"/>
      <c r="Y75" s="741"/>
      <c r="Z75" s="741"/>
      <c r="AA75" s="741"/>
      <c r="AB75" s="741"/>
      <c r="AC75" s="741"/>
      <c r="AD75" s="741"/>
      <c r="AE75" s="741"/>
      <c r="AF75" s="741"/>
      <c r="AG75" s="741"/>
      <c r="AH75" s="741"/>
      <c r="AI75" s="741"/>
      <c r="AJ75" s="741"/>
      <c r="AK75" s="741"/>
      <c r="AL75" s="741"/>
      <c r="AM75" s="741"/>
      <c r="AN75" s="741"/>
      <c r="AO75" s="741"/>
    </row>
    <row r="76" spans="1:93" ht="54.75" customHeight="1">
      <c r="A76" s="511">
        <v>1</v>
      </c>
      <c r="B76" s="186" t="s">
        <v>620</v>
      </c>
      <c r="C76" s="180" t="s">
        <v>505</v>
      </c>
      <c r="D76" s="178">
        <v>6</v>
      </c>
      <c r="E76" s="178">
        <v>7</v>
      </c>
      <c r="F76" s="178">
        <v>6</v>
      </c>
      <c r="G76" s="210">
        <v>7</v>
      </c>
      <c r="H76" s="626">
        <v>1</v>
      </c>
      <c r="I76" s="742">
        <v>1</v>
      </c>
      <c r="J76" s="742">
        <v>1</v>
      </c>
      <c r="K76" s="742">
        <v>1</v>
      </c>
      <c r="L76" s="742">
        <v>1</v>
      </c>
      <c r="M76" s="742">
        <v>1</v>
      </c>
      <c r="N76" s="422">
        <v>1</v>
      </c>
      <c r="O76" s="742">
        <v>1</v>
      </c>
      <c r="P76" s="742">
        <v>1</v>
      </c>
      <c r="Q76" s="742">
        <v>1</v>
      </c>
      <c r="R76" s="742">
        <v>1</v>
      </c>
      <c r="S76" s="742">
        <v>1</v>
      </c>
      <c r="T76" s="178"/>
      <c r="U76" s="215">
        <v>1</v>
      </c>
      <c r="V76" s="215">
        <v>1</v>
      </c>
      <c r="W76" s="215">
        <v>1</v>
      </c>
      <c r="X76" s="215">
        <v>1</v>
      </c>
      <c r="Y76" s="215">
        <v>1</v>
      </c>
      <c r="Z76" s="215">
        <v>1</v>
      </c>
      <c r="AA76" s="215">
        <v>1</v>
      </c>
      <c r="AB76" s="215">
        <v>1</v>
      </c>
      <c r="AC76" s="215">
        <v>1</v>
      </c>
      <c r="AD76" s="215">
        <v>1</v>
      </c>
      <c r="AE76" s="215">
        <v>1</v>
      </c>
      <c r="AF76" s="215">
        <v>1</v>
      </c>
      <c r="AG76" s="215">
        <v>1</v>
      </c>
      <c r="AH76" s="215">
        <v>1</v>
      </c>
      <c r="AI76" s="215">
        <v>1</v>
      </c>
      <c r="AJ76" s="215">
        <v>1</v>
      </c>
      <c r="AK76" s="215">
        <v>1</v>
      </c>
      <c r="AL76" s="215">
        <v>1</v>
      </c>
      <c r="AM76" s="215">
        <v>1</v>
      </c>
      <c r="AN76" s="215">
        <v>1</v>
      </c>
      <c r="AO76" s="215">
        <v>1</v>
      </c>
    </row>
    <row r="77" spans="1:93" ht="54.75" hidden="1" customHeight="1">
      <c r="A77" s="511">
        <v>2</v>
      </c>
      <c r="B77" s="186" t="s">
        <v>618</v>
      </c>
      <c r="C77" s="180" t="s">
        <v>22</v>
      </c>
      <c r="D77" s="178">
        <v>85.7</v>
      </c>
      <c r="E77" s="178">
        <v>100</v>
      </c>
      <c r="F77" s="178">
        <v>100</v>
      </c>
      <c r="G77" s="210">
        <v>100</v>
      </c>
      <c r="H77" s="174">
        <f>AM77</f>
        <v>100</v>
      </c>
      <c r="I77" s="740">
        <f>AN77</f>
        <v>100</v>
      </c>
      <c r="J77" s="740">
        <f>AO77</f>
        <v>100</v>
      </c>
      <c r="K77" s="740">
        <f>+W77</f>
        <v>100</v>
      </c>
      <c r="L77" s="740">
        <f>+AI77</f>
        <v>100</v>
      </c>
      <c r="M77" s="740">
        <f>+AF77</f>
        <v>100</v>
      </c>
      <c r="N77" s="440">
        <v>100</v>
      </c>
      <c r="O77" s="740">
        <f t="shared" si="12"/>
        <v>100</v>
      </c>
      <c r="P77" s="740">
        <f t="shared" si="13"/>
        <v>100</v>
      </c>
      <c r="Q77" s="740">
        <f t="shared" si="14"/>
        <v>100</v>
      </c>
      <c r="R77" s="740">
        <v>100</v>
      </c>
      <c r="S77" s="740">
        <v>100</v>
      </c>
      <c r="T77" s="180"/>
      <c r="U77" s="215">
        <v>100</v>
      </c>
      <c r="V77" s="215">
        <v>100</v>
      </c>
      <c r="W77" s="215">
        <v>100</v>
      </c>
      <c r="X77" s="215">
        <v>100</v>
      </c>
      <c r="Y77" s="215">
        <v>100</v>
      </c>
      <c r="Z77" s="215">
        <v>100</v>
      </c>
      <c r="AA77" s="215">
        <v>100</v>
      </c>
      <c r="AB77" s="215">
        <v>100</v>
      </c>
      <c r="AC77" s="215">
        <v>100</v>
      </c>
      <c r="AD77" s="215">
        <v>100</v>
      </c>
      <c r="AE77" s="215">
        <v>100</v>
      </c>
      <c r="AF77" s="215">
        <v>100</v>
      </c>
      <c r="AG77" s="215">
        <v>100</v>
      </c>
      <c r="AH77" s="215">
        <v>100</v>
      </c>
      <c r="AI77" s="215">
        <v>100</v>
      </c>
      <c r="AJ77" s="215">
        <v>100</v>
      </c>
      <c r="AK77" s="215">
        <v>100</v>
      </c>
      <c r="AL77" s="215">
        <v>100</v>
      </c>
      <c r="AM77" s="215">
        <v>100</v>
      </c>
      <c r="AN77" s="215">
        <v>100</v>
      </c>
      <c r="AO77" s="215">
        <v>100</v>
      </c>
    </row>
    <row r="78" spans="1:93" ht="54.75" customHeight="1">
      <c r="A78" s="511">
        <v>2</v>
      </c>
      <c r="B78" s="186" t="s">
        <v>619</v>
      </c>
      <c r="C78" s="180" t="s">
        <v>22</v>
      </c>
      <c r="D78" s="178">
        <v>100</v>
      </c>
      <c r="E78" s="178">
        <v>100</v>
      </c>
      <c r="F78" s="178">
        <v>100</v>
      </c>
      <c r="G78" s="210">
        <v>100</v>
      </c>
      <c r="H78" s="626">
        <v>100</v>
      </c>
      <c r="I78" s="742">
        <v>100</v>
      </c>
      <c r="J78" s="740">
        <f>AO78</f>
        <v>100</v>
      </c>
      <c r="K78" s="740">
        <f>+W78</f>
        <v>100</v>
      </c>
      <c r="L78" s="740">
        <f>+AI78</f>
        <v>100</v>
      </c>
      <c r="M78" s="740">
        <f>+AF78</f>
        <v>100</v>
      </c>
      <c r="N78" s="422">
        <v>100</v>
      </c>
      <c r="O78" s="740">
        <f t="shared" si="12"/>
        <v>100</v>
      </c>
      <c r="P78" s="740">
        <f t="shared" si="13"/>
        <v>100</v>
      </c>
      <c r="Q78" s="740">
        <f t="shared" si="14"/>
        <v>100</v>
      </c>
      <c r="R78" s="740">
        <v>100</v>
      </c>
      <c r="S78" s="740">
        <v>100</v>
      </c>
      <c r="T78" s="180"/>
      <c r="U78" s="215">
        <v>100</v>
      </c>
      <c r="V78" s="215">
        <v>100</v>
      </c>
      <c r="W78" s="215">
        <v>100</v>
      </c>
      <c r="X78" s="215">
        <v>100</v>
      </c>
      <c r="Y78" s="215">
        <v>100</v>
      </c>
      <c r="Z78" s="215">
        <v>100</v>
      </c>
      <c r="AA78" s="215">
        <v>100</v>
      </c>
      <c r="AB78" s="215">
        <v>100</v>
      </c>
      <c r="AC78" s="215">
        <v>100</v>
      </c>
      <c r="AD78" s="215">
        <v>100</v>
      </c>
      <c r="AE78" s="215">
        <v>100</v>
      </c>
      <c r="AF78" s="215">
        <v>100</v>
      </c>
      <c r="AG78" s="215">
        <v>100</v>
      </c>
      <c r="AH78" s="215">
        <v>100</v>
      </c>
      <c r="AI78" s="215">
        <v>100</v>
      </c>
      <c r="AJ78" s="215">
        <v>100</v>
      </c>
      <c r="AK78" s="215">
        <v>100</v>
      </c>
      <c r="AL78" s="215">
        <v>100</v>
      </c>
      <c r="AM78" s="215">
        <v>100</v>
      </c>
      <c r="AN78" s="215">
        <v>100</v>
      </c>
      <c r="AO78" s="215">
        <v>100</v>
      </c>
    </row>
    <row r="79" spans="1:93" ht="54.75" customHeight="1">
      <c r="A79" s="174" t="s">
        <v>665</v>
      </c>
      <c r="B79" s="835" t="s">
        <v>673</v>
      </c>
      <c r="C79" s="180"/>
      <c r="D79" s="178"/>
      <c r="E79" s="178"/>
      <c r="F79" s="178"/>
      <c r="G79" s="210"/>
      <c r="H79" s="626"/>
      <c r="I79" s="742"/>
      <c r="J79" s="740"/>
      <c r="K79" s="740"/>
      <c r="L79" s="740"/>
      <c r="M79" s="740"/>
      <c r="N79" s="422"/>
      <c r="O79" s="740"/>
      <c r="P79" s="740"/>
      <c r="Q79" s="740"/>
      <c r="R79" s="740"/>
      <c r="S79" s="740"/>
      <c r="T79" s="180"/>
      <c r="U79" s="215"/>
      <c r="V79" s="215"/>
      <c r="W79" s="215"/>
      <c r="X79" s="215"/>
      <c r="Y79" s="215"/>
      <c r="Z79" s="215"/>
      <c r="AA79" s="215"/>
      <c r="AB79" s="215"/>
      <c r="AC79" s="215"/>
      <c r="AD79" s="215"/>
      <c r="AE79" s="215"/>
      <c r="AF79" s="215"/>
      <c r="AG79" s="215"/>
      <c r="AH79" s="215"/>
      <c r="AI79" s="215"/>
      <c r="AJ79" s="215"/>
      <c r="AK79" s="215"/>
      <c r="AL79" s="215"/>
      <c r="AM79" s="215"/>
      <c r="AN79" s="215"/>
      <c r="AO79" s="215"/>
    </row>
    <row r="80" spans="1:93" ht="54.75" customHeight="1">
      <c r="A80" s="511">
        <v>1</v>
      </c>
      <c r="B80" s="179" t="s">
        <v>666</v>
      </c>
      <c r="C80" s="180" t="s">
        <v>28</v>
      </c>
      <c r="D80" s="178"/>
      <c r="E80" s="178"/>
      <c r="F80" s="178"/>
      <c r="G80" s="210"/>
      <c r="H80" s="626"/>
      <c r="I80" s="742"/>
      <c r="J80" s="740"/>
      <c r="K80" s="740"/>
      <c r="L80" s="740"/>
      <c r="M80" s="740"/>
      <c r="N80" s="422">
        <v>8087</v>
      </c>
      <c r="O80" s="740"/>
      <c r="P80" s="740"/>
      <c r="Q80" s="740"/>
      <c r="R80" s="740"/>
      <c r="S80" s="740"/>
      <c r="T80" s="180"/>
      <c r="U80" s="215"/>
      <c r="V80" s="215"/>
      <c r="W80" s="215"/>
      <c r="X80" s="215"/>
      <c r="Y80" s="215"/>
      <c r="Z80" s="215"/>
      <c r="AA80" s="215"/>
      <c r="AB80" s="215"/>
      <c r="AC80" s="215"/>
      <c r="AD80" s="215"/>
      <c r="AE80" s="215"/>
      <c r="AF80" s="215"/>
      <c r="AG80" s="215"/>
      <c r="AH80" s="215"/>
      <c r="AI80" s="215"/>
      <c r="AJ80" s="215"/>
      <c r="AK80" s="215"/>
      <c r="AL80" s="215"/>
      <c r="AM80" s="215"/>
      <c r="AN80" s="215"/>
      <c r="AO80" s="215"/>
    </row>
    <row r="81" spans="1:41" ht="54.75" customHeight="1">
      <c r="A81" s="511">
        <v>2</v>
      </c>
      <c r="B81" s="179" t="s">
        <v>667</v>
      </c>
      <c r="C81" s="180" t="s">
        <v>28</v>
      </c>
      <c r="D81" s="178"/>
      <c r="E81" s="178"/>
      <c r="F81" s="178"/>
      <c r="G81" s="210"/>
      <c r="H81" s="626"/>
      <c r="I81" s="742"/>
      <c r="J81" s="740"/>
      <c r="K81" s="740"/>
      <c r="L81" s="740"/>
      <c r="M81" s="740"/>
      <c r="N81" s="422">
        <v>1522</v>
      </c>
      <c r="O81" s="740"/>
      <c r="P81" s="740"/>
      <c r="Q81" s="740"/>
      <c r="R81" s="740"/>
      <c r="S81" s="740"/>
      <c r="T81" s="180"/>
      <c r="U81" s="215"/>
      <c r="V81" s="215"/>
      <c r="W81" s="215"/>
      <c r="X81" s="215"/>
      <c r="Y81" s="215"/>
      <c r="Z81" s="215"/>
      <c r="AA81" s="215"/>
      <c r="AB81" s="215"/>
      <c r="AC81" s="215"/>
      <c r="AD81" s="215"/>
      <c r="AE81" s="215"/>
      <c r="AF81" s="215"/>
      <c r="AG81" s="215"/>
      <c r="AH81" s="215"/>
      <c r="AI81" s="215"/>
      <c r="AJ81" s="215"/>
      <c r="AK81" s="215"/>
      <c r="AL81" s="215"/>
      <c r="AM81" s="215"/>
      <c r="AN81" s="215"/>
      <c r="AO81" s="215"/>
    </row>
    <row r="82" spans="1:41" ht="40.5" customHeight="1">
      <c r="A82" s="511">
        <v>3</v>
      </c>
      <c r="B82" s="179" t="s">
        <v>668</v>
      </c>
      <c r="C82" s="180" t="s">
        <v>28</v>
      </c>
      <c r="D82" s="178">
        <v>6</v>
      </c>
      <c r="E82" s="178">
        <v>2</v>
      </c>
      <c r="F82" s="178">
        <v>3</v>
      </c>
      <c r="G82" s="210">
        <v>2</v>
      </c>
      <c r="H82" s="626"/>
      <c r="I82" s="742"/>
      <c r="J82" s="740"/>
      <c r="K82" s="740"/>
      <c r="L82" s="740"/>
      <c r="M82" s="740"/>
      <c r="N82" s="422">
        <v>6513</v>
      </c>
      <c r="O82" s="740"/>
      <c r="P82" s="740"/>
      <c r="Q82" s="740"/>
      <c r="R82" s="612"/>
      <c r="S82" s="612"/>
      <c r="T82" s="178"/>
      <c r="U82" s="215"/>
      <c r="V82" s="215"/>
      <c r="W82" s="215"/>
      <c r="X82" s="215"/>
      <c r="Y82" s="215"/>
      <c r="Z82" s="215"/>
      <c r="AA82" s="215"/>
      <c r="AB82" s="215"/>
      <c r="AC82" s="215"/>
      <c r="AD82" s="215"/>
      <c r="AE82" s="215"/>
      <c r="AF82" s="215"/>
      <c r="AG82" s="215"/>
      <c r="AH82" s="215"/>
      <c r="AI82" s="215"/>
      <c r="AJ82" s="215"/>
      <c r="AK82" s="215"/>
      <c r="AL82" s="215"/>
      <c r="AM82" s="215"/>
      <c r="AN82" s="215"/>
      <c r="AO82" s="215"/>
    </row>
    <row r="83" spans="1:41" ht="72" customHeight="1">
      <c r="A83" s="511">
        <v>4</v>
      </c>
      <c r="B83" s="186" t="s">
        <v>669</v>
      </c>
      <c r="C83" s="180" t="s">
        <v>28</v>
      </c>
      <c r="D83" s="178">
        <v>2</v>
      </c>
      <c r="E83" s="178">
        <v>2</v>
      </c>
      <c r="F83" s="178">
        <v>0</v>
      </c>
      <c r="G83" s="210">
        <v>0</v>
      </c>
      <c r="H83" s="626"/>
      <c r="I83" s="742"/>
      <c r="J83" s="740"/>
      <c r="K83" s="740"/>
      <c r="L83" s="740"/>
      <c r="M83" s="740"/>
      <c r="N83" s="422">
        <v>35131</v>
      </c>
      <c r="O83" s="740"/>
      <c r="P83" s="740"/>
      <c r="Q83" s="740"/>
      <c r="R83" s="612"/>
      <c r="S83" s="612"/>
      <c r="T83" s="178"/>
      <c r="U83" s="215"/>
      <c r="V83" s="215"/>
      <c r="W83" s="215"/>
      <c r="X83" s="215"/>
      <c r="Y83" s="215"/>
      <c r="Z83" s="215"/>
      <c r="AA83" s="215"/>
      <c r="AB83" s="215"/>
      <c r="AC83" s="215"/>
      <c r="AD83" s="215"/>
      <c r="AE83" s="215"/>
      <c r="AF83" s="215"/>
      <c r="AG83" s="215"/>
      <c r="AH83" s="215"/>
      <c r="AI83" s="215"/>
      <c r="AJ83" s="215"/>
      <c r="AK83" s="215"/>
      <c r="AL83" s="215"/>
      <c r="AM83" s="215"/>
      <c r="AN83" s="215"/>
      <c r="AO83" s="215"/>
    </row>
  </sheetData>
  <mergeCells count="23">
    <mergeCell ref="G5:S5"/>
    <mergeCell ref="G6:G7"/>
    <mergeCell ref="A1:B1"/>
    <mergeCell ref="A2:T2"/>
    <mergeCell ref="A3:AO3"/>
    <mergeCell ref="A5:A7"/>
    <mergeCell ref="B5:B7"/>
    <mergeCell ref="C5:C7"/>
    <mergeCell ref="D5:D7"/>
    <mergeCell ref="E5:F5"/>
    <mergeCell ref="AM6:AO6"/>
    <mergeCell ref="T5:T7"/>
    <mergeCell ref="U5:AO5"/>
    <mergeCell ref="E6:E7"/>
    <mergeCell ref="F6:F7"/>
    <mergeCell ref="AA6:AC6"/>
    <mergeCell ref="H6:M6"/>
    <mergeCell ref="N6:S6"/>
    <mergeCell ref="AD6:AF6"/>
    <mergeCell ref="AG6:AI6"/>
    <mergeCell ref="AJ6:AL6"/>
    <mergeCell ref="U6:W6"/>
    <mergeCell ref="X6:Z6"/>
  </mergeCells>
  <printOptions horizontalCentered="1"/>
  <pageMargins left="0.43307086614173201" right="0.43307086614173201" top="0.31496062992126" bottom="0.31496062992126" header="0.511811023622047" footer="0.196850393700787"/>
  <pageSetup paperSize="9" scale="95" orientation="portrait" verticalDpi="300" r:id="rId1"/>
  <headerFooter>
    <oddFooter>&amp;CPage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CHỈ TIÊU CHỦ YẾU</vt:lpstr>
      <vt:lpstr>2 NN LN TS</vt:lpstr>
      <vt:lpstr>NÔNG NGHIỆP</vt:lpstr>
      <vt:lpstr>CÔNG NGHIỆP</vt:lpstr>
      <vt:lpstr>THƯƠNG MẠI</vt:lpstr>
      <vt:lpstr>5 VT</vt:lpstr>
      <vt:lpstr>HỢP TÁC XÃ</vt:lpstr>
      <vt:lpstr>XÃ HỘI</vt:lpstr>
      <vt:lpstr>TÀI NGUYÊN</vt:lpstr>
      <vt:lpstr>DÂN SỐ</vt:lpstr>
      <vt:lpstr>Y TẾ</vt:lpstr>
      <vt:lpstr>GIÁO DỤC</vt:lpstr>
      <vt:lpstr>VĂN HÓA</vt:lpstr>
      <vt:lpstr>THÔNG TIN</vt:lpstr>
      <vt:lpstr>Sheet1</vt:lpstr>
      <vt:lpstr>'CÔNG NGHIỆP'!Print_Area</vt:lpstr>
      <vt:lpstr>'CHỈ TIÊU CHỦ YẾU'!Print_Area</vt:lpstr>
      <vt:lpstr>'DÂN SỐ'!Print_Area</vt:lpstr>
      <vt:lpstr>'GIÁO DỤC'!Print_Area</vt:lpstr>
      <vt:lpstr>'HỢP TÁC XÃ'!Print_Area</vt:lpstr>
      <vt:lpstr>'NÔNG NGHIỆP'!Print_Area</vt:lpstr>
      <vt:lpstr>'TÀI NGUYÊN'!Print_Area</vt:lpstr>
      <vt:lpstr>'THÔNG TIN'!Print_Area</vt:lpstr>
      <vt:lpstr>'THƯƠNG MẠI'!Print_Area</vt:lpstr>
      <vt:lpstr>'VĂN HÓA'!Print_Area</vt:lpstr>
      <vt:lpstr>'XÃ HỘI'!Print_Area</vt:lpstr>
      <vt:lpstr>'2 NN LN TS'!Print_Titles</vt:lpstr>
      <vt:lpstr>'CHỈ TIÊU CHỦ YẾU'!Print_Titles</vt:lpstr>
      <vt:lpstr>'GIÁO DỤC'!Print_Titles</vt:lpstr>
      <vt:lpstr>'NÔNG NGHIỆP'!Print_Titles</vt:lpstr>
      <vt:lpstr>'THÔNG TIN'!Print_Titles</vt:lpstr>
      <vt:lpstr>'VĂN HÓA'!Print_Titles</vt:lpstr>
      <vt:lpstr>'XÃ HỘI'!Print_Titles</vt:lpstr>
      <vt:lpstr>'Y TẾ'!Print_Titles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2025-06-23T09:03:58Z</dcterms:modified>
</cp:coreProperties>
</file>