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180172C1-EFB5-45CA-B4D8-2BD07AA69736}" xr6:coauthVersionLast="47" xr6:coauthVersionMax="47" xr10:uidLastSave="{00000000-0000-0000-0000-000000000000}"/>
  <bookViews>
    <workbookView xWindow="-120" yWindow="-120" windowWidth="29040" windowHeight="15840" tabRatio="729" firstSheet="1" activeTab="1" xr2:uid="{00000000-000D-0000-FFFF-FFFF00000000}"/>
  </bookViews>
  <sheets>
    <sheet name="Kangatang" sheetId="2" state="veryHidden" r:id="rId1"/>
    <sheet name="1 CTCY" sheetId="3" r:id="rId2"/>
    <sheet name="2 NN LN TS" sheetId="4" r:id="rId3"/>
    <sheet name="3 CN XD" sheetId="5" r:id="rId4"/>
    <sheet name="4 TM DV" sheetId="6" r:id="rId5"/>
    <sheet name="5 VT" sheetId="7" r:id="rId6"/>
    <sheet name="6 KTTT" sheetId="8" r:id="rId7"/>
    <sheet name="7 LĐTBXH" sheetId="9" r:id="rId8"/>
    <sheet name="8 TNMT" sheetId="10" r:id="rId9"/>
    <sheet name="9 DS-KHHGD " sheetId="11" r:id="rId10"/>
    <sheet name="10 Y TẾ" sheetId="12" r:id="rId11"/>
    <sheet name="11 GDĐT" sheetId="13" r:id="rId12"/>
    <sheet name="12 VHTT" sheetId="14" r:id="rId13"/>
    <sheet name="13 TTTT" sheetId="15" r:id="rId14"/>
    <sheet name="Sheet1" sheetId="16" state="hidden" r:id="rId15"/>
  </sheets>
  <definedNames>
    <definedName name="_xlnm._FilterDatabase" localSheetId="11" hidden="1">'11 GDĐT'!$A$8:$H$74</definedName>
    <definedName name="_xlnm.Print_Area" localSheetId="1">'1 CTCY'!$A$1:$H$32</definedName>
    <definedName name="_xlnm.Print_Area" localSheetId="10">'10 Y TẾ'!$A$1:$AJ$39</definedName>
    <definedName name="_xlnm.Print_Area" localSheetId="11">'11 GDĐT'!$A$1:$AJ$74</definedName>
    <definedName name="_xlnm.Print_Area" localSheetId="12">'12 VHTT'!$A$1:$AJ$56</definedName>
    <definedName name="_xlnm.Print_Area" localSheetId="13">'13 TTTT'!$A$1:$H$38</definedName>
    <definedName name="_xlnm.Print_Area" localSheetId="3">'3 CN XD'!$A$1:$AD$34</definedName>
    <definedName name="_xlnm.Print_Area" localSheetId="4">'4 TM DV'!$A$1:$H$38</definedName>
    <definedName name="_xlnm.Print_Area" localSheetId="5">'5 VT'!$A$1:$H$16</definedName>
    <definedName name="_xlnm.Print_Area" localSheetId="6">'6 KTTT'!$A$1:$H$13</definedName>
    <definedName name="_xlnm.Print_Area" localSheetId="7">'7 LĐTBXH'!$A$1:$AD$79</definedName>
    <definedName name="_xlnm.Print_Area" localSheetId="8">'8 TNMT'!$A$1:$H$19</definedName>
    <definedName name="_xlnm.Print_Area" localSheetId="9">'9 DS-KHHGD '!$A$1:$AC$29</definedName>
    <definedName name="_xlnm.Print_Titles" localSheetId="1">'1 CTCY'!$5:$6</definedName>
    <definedName name="_xlnm.Print_Titles" localSheetId="10">'10 Y TẾ'!$5:$7</definedName>
    <definedName name="_xlnm.Print_Titles" localSheetId="11">'11 GDĐT'!$5:$7</definedName>
    <definedName name="_xlnm.Print_Titles" localSheetId="12">'12 VHTT'!$5:$7</definedName>
    <definedName name="_xlnm.Print_Titles" localSheetId="13">'13 TTTT'!$5:$6</definedName>
    <definedName name="_xlnm.Print_Titles" localSheetId="2">'2 NN LN TS'!$6:$8</definedName>
    <definedName name="_xlnm.Print_Titles" localSheetId="4">'4 TM DV'!$5:$6</definedName>
    <definedName name="_xlnm.Print_Titles" localSheetId="7">'7 LĐTBXH'!$5:$7</definedName>
    <definedName name="_xlnm.Print_Titles" localSheetId="8">'8 TNMT'!$5:$6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13" l="1"/>
  <c r="F62" i="13"/>
  <c r="F60" i="13"/>
  <c r="F58" i="13"/>
  <c r="F56" i="13"/>
  <c r="F35" i="13"/>
  <c r="F34" i="13"/>
  <c r="F32" i="13"/>
  <c r="F31" i="13"/>
  <c r="F29" i="13"/>
  <c r="F28" i="13"/>
  <c r="X25" i="13"/>
  <c r="AJ26" i="13"/>
  <c r="AF26" i="13"/>
  <c r="AB26" i="13"/>
  <c r="X26" i="13"/>
  <c r="T26" i="13"/>
  <c r="F16" i="13"/>
  <c r="L44" i="13"/>
  <c r="AJ30" i="13"/>
  <c r="AF30" i="13"/>
  <c r="AB30" i="13"/>
  <c r="X30" i="13"/>
  <c r="T30" i="13"/>
  <c r="P30" i="13"/>
  <c r="L30" i="13"/>
  <c r="AJ33" i="13"/>
  <c r="AF33" i="13"/>
  <c r="AB33" i="13"/>
  <c r="X33" i="13"/>
  <c r="T33" i="13"/>
  <c r="P33" i="13"/>
  <c r="L33" i="13"/>
  <c r="L36" i="13"/>
  <c r="G118" i="4"/>
  <c r="G119" i="4"/>
  <c r="G120" i="4"/>
  <c r="G121" i="4"/>
  <c r="G122" i="4"/>
  <c r="G123" i="4"/>
  <c r="G124" i="4"/>
  <c r="G125" i="4"/>
  <c r="G126" i="4"/>
  <c r="H34" i="5"/>
  <c r="H33" i="5"/>
  <c r="H32" i="5"/>
  <c r="H31" i="5"/>
  <c r="H30" i="5"/>
  <c r="H29" i="5"/>
  <c r="H28" i="5"/>
  <c r="H27" i="5"/>
  <c r="H26" i="5"/>
  <c r="H25" i="5"/>
  <c r="H24" i="5"/>
  <c r="H23" i="5"/>
  <c r="H22" i="5"/>
  <c r="H21" i="5"/>
  <c r="H20" i="5"/>
  <c r="H19" i="5"/>
  <c r="H17" i="5"/>
  <c r="H16" i="5"/>
  <c r="H15" i="5"/>
  <c r="H14" i="5"/>
  <c r="H10" i="5"/>
  <c r="H11" i="5"/>
  <c r="H12" i="5"/>
  <c r="H13" i="5"/>
  <c r="H9" i="5"/>
  <c r="G38" i="6"/>
  <c r="G37" i="6"/>
  <c r="G36" i="6"/>
  <c r="G35" i="6"/>
  <c r="G34" i="6"/>
  <c r="G33" i="6"/>
  <c r="G32" i="6"/>
  <c r="G31" i="6"/>
  <c r="G30" i="6"/>
  <c r="G29" i="6"/>
  <c r="G28" i="6"/>
  <c r="G27" i="6"/>
  <c r="G26" i="6"/>
  <c r="G25" i="6"/>
  <c r="G24" i="6"/>
  <c r="G23" i="6"/>
  <c r="G22" i="6"/>
  <c r="G21" i="6"/>
  <c r="G20" i="6"/>
  <c r="G17" i="6"/>
  <c r="G16" i="6"/>
  <c r="G15" i="6"/>
  <c r="G14" i="6"/>
  <c r="G13" i="6"/>
  <c r="G12" i="6"/>
  <c r="G10" i="6"/>
  <c r="G9" i="6"/>
  <c r="G8" i="6"/>
  <c r="G7" i="6"/>
  <c r="F36" i="6"/>
  <c r="F25" i="6"/>
  <c r="G74" i="13"/>
  <c r="G73" i="13"/>
  <c r="G72" i="13"/>
  <c r="G71" i="13"/>
  <c r="G70" i="13"/>
  <c r="G69" i="13"/>
  <c r="G68" i="13"/>
  <c r="G67" i="13"/>
  <c r="G66" i="13"/>
  <c r="G65"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5" i="13"/>
  <c r="G34" i="13"/>
  <c r="G32" i="13"/>
  <c r="G31" i="13"/>
  <c r="G29" i="13"/>
  <c r="G28" i="13"/>
  <c r="G24" i="13"/>
  <c r="G23" i="13"/>
  <c r="G21" i="13"/>
  <c r="G20" i="13"/>
  <c r="G56" i="14"/>
  <c r="G55" i="14"/>
  <c r="G53" i="14"/>
  <c r="G52" i="14"/>
  <c r="G51" i="14"/>
  <c r="G50" i="14"/>
  <c r="G48" i="14"/>
  <c r="G47" i="14"/>
  <c r="G46" i="14"/>
  <c r="G45" i="14"/>
  <c r="G43" i="14"/>
  <c r="G42" i="14"/>
  <c r="G40" i="14"/>
  <c r="G39" i="14"/>
  <c r="G36" i="14"/>
  <c r="G35" i="14"/>
  <c r="G32" i="14"/>
  <c r="G31" i="14"/>
  <c r="G30" i="14"/>
  <c r="G29" i="14"/>
  <c r="G28" i="14"/>
  <c r="G27" i="14"/>
  <c r="G26" i="14"/>
  <c r="G25" i="14"/>
  <c r="G24" i="14"/>
  <c r="G23" i="14"/>
  <c r="G22" i="14"/>
  <c r="G21" i="14"/>
  <c r="G20" i="14"/>
  <c r="G18" i="14"/>
  <c r="G17" i="14"/>
  <c r="G15" i="14"/>
  <c r="G13" i="14"/>
  <c r="G12" i="14"/>
  <c r="G11" i="14"/>
  <c r="F24" i="3"/>
  <c r="E55" i="13"/>
  <c r="F45" i="13"/>
  <c r="F44" i="13"/>
  <c r="F36" i="13" l="1"/>
  <c r="G36" i="13" s="1"/>
  <c r="F33" i="13"/>
  <c r="G33" i="13" s="1"/>
  <c r="F30" i="13"/>
  <c r="G30" i="13" s="1"/>
  <c r="F32" i="14"/>
  <c r="F26" i="13"/>
  <c r="G26" i="13" s="1"/>
  <c r="F25" i="13"/>
  <c r="G16" i="13"/>
  <c r="F17" i="13"/>
  <c r="G17" i="13" s="1"/>
  <c r="F18" i="13"/>
  <c r="G18" i="13" s="1"/>
  <c r="F13" i="13"/>
  <c r="G13" i="13" s="1"/>
  <c r="F14" i="13"/>
  <c r="G14" i="13" s="1"/>
  <c r="F11" i="13"/>
  <c r="G11" i="13" s="1"/>
  <c r="F10" i="13"/>
  <c r="G38" i="15"/>
  <c r="G37" i="15"/>
  <c r="G36" i="15"/>
  <c r="G35" i="15"/>
  <c r="G33" i="15"/>
  <c r="G32" i="15"/>
  <c r="G31" i="15"/>
  <c r="G30" i="15"/>
  <c r="G29" i="15"/>
  <c r="G28" i="15"/>
  <c r="G27" i="15"/>
  <c r="G26" i="15"/>
  <c r="G25" i="15"/>
  <c r="G24" i="15"/>
  <c r="G23" i="15"/>
  <c r="G22" i="15"/>
  <c r="G21" i="15"/>
  <c r="G19" i="15"/>
  <c r="G18" i="15"/>
  <c r="G17" i="15"/>
  <c r="G16" i="15"/>
  <c r="G15" i="15"/>
  <c r="G14" i="15"/>
  <c r="G12" i="15"/>
  <c r="G11" i="15"/>
  <c r="G9" i="15"/>
  <c r="G39" i="12"/>
  <c r="G38" i="12"/>
  <c r="G37" i="12"/>
  <c r="G36" i="12"/>
  <c r="G35" i="12"/>
  <c r="G34" i="12"/>
  <c r="G33" i="12"/>
  <c r="G31" i="12"/>
  <c r="G30" i="12"/>
  <c r="G29" i="12"/>
  <c r="G28" i="12"/>
  <c r="G26" i="12"/>
  <c r="G25" i="12"/>
  <c r="G24" i="12"/>
  <c r="G23" i="12"/>
  <c r="G22" i="12"/>
  <c r="G21" i="12"/>
  <c r="G20" i="12"/>
  <c r="G18" i="12"/>
  <c r="G17" i="12"/>
  <c r="G16" i="12"/>
  <c r="G15" i="12"/>
  <c r="G14" i="12"/>
  <c r="G13" i="12"/>
  <c r="G12" i="12"/>
  <c r="G11" i="12"/>
  <c r="G10" i="12"/>
  <c r="G9" i="12"/>
  <c r="F37" i="12"/>
  <c r="G16" i="7"/>
  <c r="G15" i="7"/>
  <c r="G14" i="7"/>
  <c r="G13" i="7"/>
  <c r="G11" i="7"/>
  <c r="G10" i="7"/>
  <c r="G9" i="7"/>
  <c r="G8" i="7"/>
  <c r="G13" i="8"/>
  <c r="G12" i="8"/>
  <c r="G9" i="8"/>
  <c r="G8" i="8"/>
  <c r="G7" i="8"/>
  <c r="G14" i="3"/>
  <c r="G13" i="3"/>
  <c r="G20" i="11"/>
  <c r="G25" i="13" l="1"/>
  <c r="F27" i="13"/>
  <c r="G27" i="13" s="1"/>
  <c r="F9" i="13"/>
  <c r="G9" i="13" s="1"/>
  <c r="G10" i="13"/>
  <c r="F15" i="13"/>
  <c r="G15" i="13" s="1"/>
  <c r="F12" i="13"/>
  <c r="G19" i="10"/>
  <c r="G18" i="10"/>
  <c r="G17" i="10"/>
  <c r="G16" i="10"/>
  <c r="G15" i="10"/>
  <c r="G13" i="10"/>
  <c r="G12" i="10"/>
  <c r="G11" i="10"/>
  <c r="G10" i="10"/>
  <c r="G9" i="10"/>
  <c r="G8" i="10"/>
  <c r="G7" i="10"/>
  <c r="H79" i="9"/>
  <c r="H78" i="9"/>
  <c r="H77" i="9"/>
  <c r="H76" i="9"/>
  <c r="H75" i="9"/>
  <c r="H74" i="9"/>
  <c r="H72" i="9"/>
  <c r="H71" i="9"/>
  <c r="H70" i="9"/>
  <c r="H68" i="9"/>
  <c r="H67" i="9"/>
  <c r="H66" i="9"/>
  <c r="H65" i="9"/>
  <c r="H64" i="9"/>
  <c r="H63" i="9"/>
  <c r="H62" i="9"/>
  <c r="H61" i="9"/>
  <c r="H60" i="9"/>
  <c r="H59" i="9"/>
  <c r="H58" i="9"/>
  <c r="H56" i="9"/>
  <c r="H55" i="9"/>
  <c r="H54" i="9"/>
  <c r="H53" i="9"/>
  <c r="H52" i="9"/>
  <c r="H50" i="9"/>
  <c r="H49" i="9"/>
  <c r="H48" i="9"/>
  <c r="H47" i="9"/>
  <c r="H46" i="9"/>
  <c r="H45" i="9"/>
  <c r="H44" i="9"/>
  <c r="H43" i="9"/>
  <c r="H42" i="9"/>
  <c r="H41" i="9"/>
  <c r="H40" i="9"/>
  <c r="H39" i="9"/>
  <c r="H38" i="9"/>
  <c r="H37" i="9"/>
  <c r="H35" i="9"/>
  <c r="H34" i="9"/>
  <c r="H33" i="9"/>
  <c r="H32" i="9"/>
  <c r="H30" i="9"/>
  <c r="H29" i="9"/>
  <c r="H28" i="9"/>
  <c r="H27" i="9"/>
  <c r="H25" i="9"/>
  <c r="H24" i="9"/>
  <c r="H23" i="9"/>
  <c r="H22" i="9"/>
  <c r="H21" i="9"/>
  <c r="H19" i="9"/>
  <c r="H18" i="9"/>
  <c r="H17" i="9"/>
  <c r="H16" i="9"/>
  <c r="H15" i="9"/>
  <c r="H14" i="9"/>
  <c r="H13" i="9"/>
  <c r="H12" i="9"/>
  <c r="H11" i="9"/>
  <c r="H9" i="9"/>
  <c r="G14" i="9"/>
  <c r="G17" i="9"/>
  <c r="G29" i="11"/>
  <c r="G28" i="11"/>
  <c r="G27" i="11"/>
  <c r="G26" i="11"/>
  <c r="G25" i="11"/>
  <c r="G24" i="11"/>
  <c r="G23" i="11"/>
  <c r="G21" i="11"/>
  <c r="G19" i="11"/>
  <c r="G18" i="11"/>
  <c r="G17" i="11"/>
  <c r="G16" i="11"/>
  <c r="G15" i="11"/>
  <c r="G14" i="11"/>
  <c r="G13" i="11"/>
  <c r="G12" i="11"/>
  <c r="G11" i="11"/>
  <c r="G10" i="11"/>
  <c r="G9" i="11"/>
  <c r="G8" i="11"/>
  <c r="H10" i="4"/>
  <c r="H11" i="4"/>
  <c r="H12" i="4"/>
  <c r="H13" i="4"/>
  <c r="H14" i="4"/>
  <c r="H15" i="4"/>
  <c r="H17" i="4"/>
  <c r="H18" i="4"/>
  <c r="H19" i="4"/>
  <c r="H20" i="4"/>
  <c r="H21" i="4"/>
  <c r="H23" i="4"/>
  <c r="H24" i="4"/>
  <c r="H25" i="4"/>
  <c r="H26" i="4"/>
  <c r="H28" i="4"/>
  <c r="H29" i="4"/>
  <c r="H30" i="4"/>
  <c r="H31" i="4"/>
  <c r="H32" i="4"/>
  <c r="H33" i="4"/>
  <c r="H34" i="4"/>
  <c r="H35" i="4"/>
  <c r="H36" i="4"/>
  <c r="H37" i="4"/>
  <c r="H38" i="4"/>
  <c r="H39" i="4"/>
  <c r="H40" i="4"/>
  <c r="H41" i="4"/>
  <c r="H42" i="4"/>
  <c r="H43" i="4"/>
  <c r="H44" i="4"/>
  <c r="H45" i="4"/>
  <c r="H46" i="4"/>
  <c r="H47" i="4"/>
  <c r="H48" i="4"/>
  <c r="H49" i="4"/>
  <c r="H50"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9" i="4"/>
  <c r="H100" i="4"/>
  <c r="H101" i="4"/>
  <c r="H102" i="4"/>
  <c r="H103" i="4"/>
  <c r="H104" i="4"/>
  <c r="H105" i="4"/>
  <c r="H106" i="4"/>
  <c r="H107" i="4"/>
  <c r="H108" i="4"/>
  <c r="H109" i="4"/>
  <c r="H111" i="4"/>
  <c r="H112" i="4"/>
  <c r="H113" i="4"/>
  <c r="H114" i="4"/>
  <c r="H116" i="4"/>
  <c r="H117" i="4"/>
  <c r="H118" i="4"/>
  <c r="H119" i="4"/>
  <c r="H120" i="4"/>
  <c r="H121" i="4"/>
  <c r="H122" i="4"/>
  <c r="H123" i="4"/>
  <c r="H124" i="4"/>
  <c r="H125" i="4"/>
  <c r="H126" i="4"/>
  <c r="H128" i="4"/>
  <c r="H129" i="4"/>
  <c r="H130" i="4"/>
  <c r="H131" i="4"/>
  <c r="H132" i="4"/>
  <c r="H134" i="4"/>
  <c r="H135" i="4"/>
  <c r="H9" i="4"/>
  <c r="G9" i="3"/>
  <c r="G10" i="3"/>
  <c r="G12" i="3"/>
  <c r="G15" i="3"/>
  <c r="G16" i="3"/>
  <c r="G17" i="3"/>
  <c r="G18" i="3"/>
  <c r="G19" i="3"/>
  <c r="G20" i="3"/>
  <c r="G21" i="3"/>
  <c r="G22" i="3"/>
  <c r="G23" i="3"/>
  <c r="G24" i="3"/>
  <c r="G27" i="3"/>
  <c r="G29" i="3"/>
  <c r="G30" i="3"/>
  <c r="G31" i="3"/>
  <c r="G32" i="3"/>
  <c r="G8" i="3"/>
  <c r="L103" i="4"/>
  <c r="AD103" i="4"/>
  <c r="AA103" i="4"/>
  <c r="X103" i="4"/>
  <c r="U103" i="4"/>
  <c r="R103" i="4"/>
  <c r="O103" i="4"/>
  <c r="L105" i="4"/>
  <c r="AD105" i="4"/>
  <c r="AA105" i="4"/>
  <c r="X105" i="4"/>
  <c r="U105" i="4"/>
  <c r="R105" i="4"/>
  <c r="O105" i="4"/>
  <c r="F8" i="13" l="1"/>
  <c r="G8" i="13" s="1"/>
  <c r="G12" i="13"/>
  <c r="F54" i="9"/>
  <c r="F58" i="9"/>
  <c r="K14" i="9" l="1"/>
  <c r="L14" i="9"/>
  <c r="M14" i="9"/>
  <c r="N14" i="9"/>
  <c r="O14" i="9"/>
  <c r="P14" i="9"/>
  <c r="Q14" i="9"/>
  <c r="R14" i="9"/>
  <c r="S14" i="9"/>
  <c r="T14" i="9"/>
  <c r="U14" i="9"/>
  <c r="V14" i="9"/>
  <c r="W14" i="9"/>
  <c r="X14" i="9"/>
  <c r="Y14" i="9"/>
  <c r="Z14" i="9"/>
  <c r="AA14" i="9"/>
  <c r="AB14" i="9"/>
  <c r="AC14" i="9"/>
  <c r="AD14" i="9"/>
  <c r="J14" i="9"/>
  <c r="K19" i="9"/>
  <c r="L19" i="9"/>
  <c r="M19" i="9"/>
  <c r="N19" i="9"/>
  <c r="O19" i="9"/>
  <c r="P19" i="9"/>
  <c r="Q19" i="9"/>
  <c r="R19" i="9"/>
  <c r="S19" i="9"/>
  <c r="T19" i="9"/>
  <c r="U19" i="9"/>
  <c r="V19" i="9"/>
  <c r="W19" i="9"/>
  <c r="X19" i="9"/>
  <c r="Y19" i="9"/>
  <c r="Z19" i="9"/>
  <c r="AA19" i="9"/>
  <c r="AB19" i="9"/>
  <c r="AC19" i="9"/>
  <c r="AD19" i="9"/>
  <c r="J19" i="9"/>
  <c r="F18" i="9"/>
  <c r="F19" i="9" s="1"/>
  <c r="F15" i="9"/>
  <c r="F16" i="9" s="1"/>
  <c r="F13" i="9"/>
  <c r="F12" i="9"/>
  <c r="F14" i="9" s="1"/>
  <c r="F17" i="9" s="1"/>
  <c r="AD17" i="9" l="1"/>
  <c r="AA17" i="9"/>
  <c r="X17" i="9"/>
  <c r="U17" i="9"/>
  <c r="R17" i="9"/>
  <c r="O17" i="9"/>
  <c r="L17" i="9"/>
  <c r="C14" i="16"/>
  <c r="B14" i="16"/>
  <c r="A14" i="16"/>
  <c r="C10" i="16"/>
  <c r="B10" i="16"/>
  <c r="A10" i="16"/>
  <c r="B9" i="16"/>
  <c r="C9" i="16"/>
  <c r="A9" i="16"/>
  <c r="C8" i="16"/>
  <c r="B8" i="16"/>
  <c r="C7" i="16"/>
  <c r="B7" i="16"/>
  <c r="C6" i="16"/>
  <c r="B6" i="16"/>
  <c r="D7" i="16"/>
  <c r="D9" i="16"/>
  <c r="D10" i="16"/>
  <c r="C5" i="16"/>
  <c r="B5" i="16"/>
  <c r="B4" i="16"/>
  <c r="C4" i="16"/>
  <c r="A4" i="16"/>
  <c r="C3" i="16"/>
  <c r="B3" i="16"/>
  <c r="A3" i="16"/>
  <c r="D6" i="16" l="1"/>
  <c r="D8" i="16"/>
  <c r="D4" i="16"/>
  <c r="D3" i="16"/>
  <c r="D5" i="16"/>
  <c r="D14" i="16"/>
  <c r="F71" i="9" l="1"/>
  <c r="F70" i="9"/>
  <c r="F63" i="9" l="1"/>
  <c r="F62" i="9"/>
  <c r="F61" i="9"/>
  <c r="F33" i="9"/>
  <c r="F34" i="9" s="1"/>
  <c r="F35" i="9"/>
  <c r="F32" i="9"/>
  <c r="J9" i="13" l="1"/>
  <c r="K9" i="13"/>
  <c r="L9" i="13"/>
  <c r="M9" i="13"/>
  <c r="N9" i="13"/>
  <c r="O9" i="13"/>
  <c r="P9" i="13"/>
  <c r="Q9" i="13"/>
  <c r="R9" i="13"/>
  <c r="S9" i="13"/>
  <c r="T9" i="13"/>
  <c r="U9" i="13"/>
  <c r="V9" i="13"/>
  <c r="W9" i="13"/>
  <c r="X9" i="13"/>
  <c r="Y9" i="13"/>
  <c r="Z9" i="13"/>
  <c r="AA9" i="13"/>
  <c r="AB9" i="13"/>
  <c r="AC9" i="13"/>
  <c r="AD9" i="13"/>
  <c r="AE9" i="13"/>
  <c r="AF9" i="13"/>
  <c r="AG9" i="13"/>
  <c r="AH9" i="13"/>
  <c r="AI9" i="13"/>
  <c r="AJ9" i="13"/>
  <c r="I9" i="13"/>
  <c r="J15" i="13"/>
  <c r="K15" i="13"/>
  <c r="L15" i="13"/>
  <c r="M15" i="13"/>
  <c r="N15" i="13"/>
  <c r="O15" i="13"/>
  <c r="P15" i="13"/>
  <c r="Q15" i="13"/>
  <c r="R15" i="13"/>
  <c r="S15" i="13"/>
  <c r="T15" i="13"/>
  <c r="U15" i="13"/>
  <c r="V15" i="13"/>
  <c r="W15" i="13"/>
  <c r="X15" i="13"/>
  <c r="Y15" i="13"/>
  <c r="Z15" i="13"/>
  <c r="AA15" i="13"/>
  <c r="AB15" i="13"/>
  <c r="AC15" i="13"/>
  <c r="AD15" i="13"/>
  <c r="AE15" i="13"/>
  <c r="AF15" i="13"/>
  <c r="AG15" i="13"/>
  <c r="AH15" i="13"/>
  <c r="AI15" i="13"/>
  <c r="AJ15" i="13"/>
  <c r="I15" i="13"/>
  <c r="J12" i="13"/>
  <c r="J8" i="13" s="1"/>
  <c r="K12" i="13"/>
  <c r="K8" i="13" s="1"/>
  <c r="L12" i="13"/>
  <c r="L8" i="13" s="1"/>
  <c r="M12" i="13"/>
  <c r="M8" i="13" s="1"/>
  <c r="N12" i="13"/>
  <c r="N8" i="13" s="1"/>
  <c r="O12" i="13"/>
  <c r="O8" i="13" s="1"/>
  <c r="P12" i="13"/>
  <c r="P8" i="13" s="1"/>
  <c r="Q12" i="13"/>
  <c r="Q8" i="13" s="1"/>
  <c r="R12" i="13"/>
  <c r="R8" i="13" s="1"/>
  <c r="S12" i="13"/>
  <c r="S8" i="13" s="1"/>
  <c r="T12" i="13"/>
  <c r="T8" i="13" s="1"/>
  <c r="U12" i="13"/>
  <c r="U8" i="13" s="1"/>
  <c r="V12" i="13"/>
  <c r="V8" i="13" s="1"/>
  <c r="W12" i="13"/>
  <c r="W8" i="13" s="1"/>
  <c r="X12" i="13"/>
  <c r="X8" i="13" s="1"/>
  <c r="Y12" i="13"/>
  <c r="Y8" i="13" s="1"/>
  <c r="Z12" i="13"/>
  <c r="Z8" i="13" s="1"/>
  <c r="AA12" i="13"/>
  <c r="AA8" i="13" s="1"/>
  <c r="AB12" i="13"/>
  <c r="AB8" i="13" s="1"/>
  <c r="AC12" i="13"/>
  <c r="AC8" i="13" s="1"/>
  <c r="AD12" i="13"/>
  <c r="AD8" i="13" s="1"/>
  <c r="AE12" i="13"/>
  <c r="AE8" i="13" s="1"/>
  <c r="AF12" i="13"/>
  <c r="AF8" i="13" s="1"/>
  <c r="AG12" i="13"/>
  <c r="AG8" i="13" s="1"/>
  <c r="AH12" i="13"/>
  <c r="AH8" i="13" s="1"/>
  <c r="AI12" i="13"/>
  <c r="AI8" i="13" s="1"/>
  <c r="AJ12" i="13"/>
  <c r="AJ8" i="13" s="1"/>
  <c r="I12" i="13"/>
  <c r="I8" i="13" s="1"/>
  <c r="AJ56" i="13"/>
  <c r="AI56" i="13"/>
  <c r="AH56" i="13"/>
  <c r="AG56" i="13"/>
  <c r="AF56" i="13"/>
  <c r="AE56" i="13"/>
  <c r="AD56" i="13"/>
  <c r="AC56" i="13"/>
  <c r="AB56" i="13"/>
  <c r="AA56" i="13"/>
  <c r="Z56" i="13"/>
  <c r="Y56" i="13"/>
  <c r="X56" i="13"/>
  <c r="W56" i="13"/>
  <c r="V56" i="13"/>
  <c r="U56" i="13"/>
  <c r="T56" i="13"/>
  <c r="S56" i="13"/>
  <c r="R56" i="13"/>
  <c r="Q56" i="13"/>
  <c r="P56" i="13"/>
  <c r="O56" i="13"/>
  <c r="N56" i="13"/>
  <c r="M56" i="13"/>
  <c r="J56" i="13"/>
  <c r="K56" i="13"/>
  <c r="E56" i="13" s="1"/>
  <c r="L56" i="13"/>
  <c r="I56" i="13"/>
  <c r="E62" i="13"/>
  <c r="E60" i="13"/>
  <c r="E58" i="13"/>
  <c r="AJ55" i="13"/>
  <c r="AI55" i="13"/>
  <c r="AH55" i="13"/>
  <c r="AG55" i="13"/>
  <c r="AF55" i="13"/>
  <c r="AE55" i="13"/>
  <c r="AD55" i="13"/>
  <c r="AC55" i="13"/>
  <c r="AB55" i="13"/>
  <c r="AA55" i="13"/>
  <c r="Z55" i="13"/>
  <c r="Y55" i="13"/>
  <c r="X55" i="13"/>
  <c r="W55" i="13"/>
  <c r="V55" i="13"/>
  <c r="U55" i="13"/>
  <c r="T55" i="13"/>
  <c r="S55" i="13"/>
  <c r="R55" i="13"/>
  <c r="Q55" i="13"/>
  <c r="P55" i="13"/>
  <c r="O55" i="13"/>
  <c r="N55" i="13"/>
  <c r="M55" i="13"/>
  <c r="L55" i="13"/>
  <c r="J55" i="13"/>
  <c r="I55" i="13"/>
  <c r="K55" i="13"/>
  <c r="E54" i="13"/>
  <c r="E53" i="13"/>
  <c r="J36" i="13"/>
  <c r="K36" i="13"/>
  <c r="M36" i="13"/>
  <c r="N36" i="13"/>
  <c r="O36" i="13"/>
  <c r="P36" i="13"/>
  <c r="Q36" i="13"/>
  <c r="R36" i="13"/>
  <c r="S36" i="13"/>
  <c r="T36" i="13"/>
  <c r="U36" i="13"/>
  <c r="V36" i="13"/>
  <c r="W36" i="13"/>
  <c r="X36" i="13"/>
  <c r="Y36" i="13"/>
  <c r="Z36" i="13"/>
  <c r="AA36" i="13"/>
  <c r="AB36" i="13"/>
  <c r="AC36" i="13"/>
  <c r="AD36" i="13"/>
  <c r="AE36" i="13"/>
  <c r="AF36" i="13"/>
  <c r="AG36" i="13"/>
  <c r="AH36" i="13"/>
  <c r="AI36" i="13"/>
  <c r="AJ36" i="13"/>
  <c r="I36" i="13"/>
  <c r="J33" i="13"/>
  <c r="K33" i="13"/>
  <c r="I33" i="13"/>
  <c r="J30" i="13"/>
  <c r="K30" i="13"/>
  <c r="I30" i="13"/>
  <c r="E35" i="13"/>
  <c r="E34" i="13"/>
  <c r="E32" i="13"/>
  <c r="E31" i="13"/>
  <c r="E29" i="13"/>
  <c r="E28" i="13"/>
  <c r="AJ27" i="13"/>
  <c r="AI27" i="13"/>
  <c r="AH27" i="13"/>
  <c r="AG27" i="13"/>
  <c r="AF27" i="13"/>
  <c r="AE27" i="13"/>
  <c r="AD27" i="13"/>
  <c r="AC27" i="13"/>
  <c r="AB27" i="13"/>
  <c r="AA27" i="13"/>
  <c r="Z27" i="13"/>
  <c r="Y27" i="13"/>
  <c r="X27" i="13"/>
  <c r="W27" i="13"/>
  <c r="V27" i="13"/>
  <c r="U27" i="13"/>
  <c r="T27" i="13"/>
  <c r="S27" i="13"/>
  <c r="R27" i="13"/>
  <c r="Q27" i="13"/>
  <c r="P27" i="13"/>
  <c r="O27" i="13"/>
  <c r="N27" i="13"/>
  <c r="M27" i="13"/>
  <c r="L27" i="13"/>
  <c r="K27" i="13"/>
  <c r="J27" i="13"/>
  <c r="I27" i="13"/>
  <c r="E26" i="13"/>
  <c r="E25" i="13"/>
  <c r="E18" i="13"/>
  <c r="E17" i="13"/>
  <c r="E16" i="13"/>
  <c r="E15" i="13" s="1"/>
  <c r="E14" i="13"/>
  <c r="E13" i="13"/>
  <c r="E11" i="13"/>
  <c r="E10" i="13"/>
  <c r="E9" i="13" l="1"/>
  <c r="E12" i="13"/>
  <c r="E30" i="13"/>
  <c r="E33" i="13"/>
  <c r="E36" i="13"/>
  <c r="E27" i="13"/>
  <c r="E8" i="13" l="1"/>
  <c r="F126" i="4"/>
  <c r="F125" i="4"/>
  <c r="F124" i="4"/>
  <c r="F123" i="4"/>
  <c r="F118" i="4"/>
  <c r="F120" i="4"/>
  <c r="F119" i="4"/>
  <c r="F121" i="4"/>
  <c r="F122" i="4"/>
  <c r="E36" i="6" l="1"/>
  <c r="E25" i="6"/>
  <c r="E16" i="11" l="1"/>
  <c r="E15" i="11"/>
  <c r="E37" i="12" l="1"/>
  <c r="E3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U30" authorId="0" shapeId="0" xr:uid="{00000000-0006-0000-0200-000001000000}">
      <text>
        <r>
          <rPr>
            <b/>
            <sz val="9"/>
            <color indexed="81"/>
            <rFont val="Tahoma"/>
            <family val="2"/>
          </rPr>
          <t>Author:</t>
        </r>
        <r>
          <rPr>
            <sz val="9"/>
            <color indexed="81"/>
            <rFont val="Tahoma"/>
            <family val="2"/>
          </rPr>
          <t xml:space="preserve">
giảm 2,07ha sang rau và 1, 25ha (dự án bãi đổ thải)
</t>
        </r>
      </text>
    </comment>
    <comment ref="Z30" authorId="0" shapeId="0" xr:uid="{00000000-0006-0000-0200-000002000000}">
      <text>
        <r>
          <rPr>
            <b/>
            <sz val="9"/>
            <color indexed="81"/>
            <rFont val="Tahoma"/>
            <family val="2"/>
          </rPr>
          <t>Author:</t>
        </r>
        <r>
          <rPr>
            <sz val="9"/>
            <color indexed="81"/>
            <rFont val="Tahoma"/>
            <family val="2"/>
          </rPr>
          <t xml:space="preserve">
tăng 3 ha từ đất hoa</t>
        </r>
      </text>
    </comment>
    <comment ref="AD30" authorId="0" shapeId="0" xr:uid="{00000000-0006-0000-0200-000003000000}">
      <text>
        <r>
          <rPr>
            <b/>
            <sz val="9"/>
            <color indexed="81"/>
            <rFont val="Tahoma"/>
            <family val="2"/>
          </rPr>
          <t>Author:</t>
        </r>
        <r>
          <rPr>
            <sz val="9"/>
            <color indexed="81"/>
            <rFont val="Tahoma"/>
            <family val="2"/>
          </rPr>
          <t xml:space="preserve">
tăng 2,6ha dt đất ao chuyển sang
</t>
        </r>
      </text>
    </comment>
    <comment ref="Z36" authorId="0" shapeId="0" xr:uid="{00000000-0006-0000-0200-000004000000}">
      <text>
        <r>
          <rPr>
            <b/>
            <sz val="9"/>
            <color indexed="81"/>
            <rFont val="Tahoma"/>
            <family val="2"/>
          </rPr>
          <t>Author:</t>
        </r>
        <r>
          <rPr>
            <sz val="9"/>
            <color indexed="81"/>
            <rFont val="Tahoma"/>
            <family val="2"/>
          </rPr>
          <t xml:space="preserve">
tăng 5 ha từ đất hoa
</t>
        </r>
      </text>
    </comment>
    <comment ref="Z40" authorId="0" shapeId="0" xr:uid="{00000000-0006-0000-0200-000005000000}">
      <text>
        <r>
          <rPr>
            <b/>
            <sz val="9"/>
            <color indexed="81"/>
            <rFont val="Tahoma"/>
            <family val="2"/>
          </rPr>
          <t>Author:</t>
        </r>
        <r>
          <rPr>
            <sz val="9"/>
            <color indexed="81"/>
            <rFont val="Tahoma"/>
            <family val="2"/>
          </rPr>
          <t xml:space="preserve">
tăng 4,7ha từ đất hoa
</t>
        </r>
      </text>
    </comment>
    <comment ref="AD40" authorId="0" shapeId="0" xr:uid="{00000000-0006-0000-0200-000006000000}">
      <text>
        <r>
          <rPr>
            <b/>
            <sz val="9"/>
            <color indexed="81"/>
            <rFont val="Tahoma"/>
            <family val="2"/>
          </rPr>
          <t>Author:</t>
        </r>
        <r>
          <rPr>
            <sz val="9"/>
            <color indexed="81"/>
            <rFont val="Tahoma"/>
            <family val="2"/>
          </rPr>
          <t xml:space="preserve">
trồng mới 30chè, trong đó giảm 23 ngô và 7ha đậu tương, khoai</t>
        </r>
      </text>
    </comment>
    <comment ref="U41" authorId="0" shapeId="0" xr:uid="{00000000-0006-0000-0200-000007000000}">
      <text>
        <r>
          <rPr>
            <b/>
            <sz val="9"/>
            <color indexed="81"/>
            <rFont val="Tahoma"/>
            <family val="2"/>
          </rPr>
          <t xml:space="preserve">Author:
</t>
        </r>
      </text>
    </comment>
    <comment ref="AD59" authorId="0" shapeId="0" xr:uid="{00000000-0006-0000-0200-000008000000}">
      <text>
        <r>
          <rPr>
            <b/>
            <sz val="9"/>
            <color indexed="81"/>
            <rFont val="Tahoma"/>
            <family val="2"/>
          </rPr>
          <t>Author:</t>
        </r>
        <r>
          <rPr>
            <sz val="9"/>
            <color indexed="81"/>
            <rFont val="Tahoma"/>
            <family val="2"/>
          </rPr>
          <t xml:space="preserve">
giảm 4 ha sang ngô xuân hè
</t>
        </r>
      </text>
    </comment>
    <comment ref="Z63" authorId="0" shapeId="0" xr:uid="{00000000-0006-0000-0200-000009000000}">
      <text>
        <r>
          <rPr>
            <b/>
            <sz val="9"/>
            <color indexed="81"/>
            <rFont val="Tahoma"/>
            <family val="2"/>
          </rPr>
          <t>Author:</t>
        </r>
        <r>
          <rPr>
            <sz val="9"/>
            <color indexed="81"/>
            <rFont val="Tahoma"/>
            <family val="2"/>
          </rPr>
          <t xml:space="preserve">
giảm 15,4ha  trong đó 4,7ha sang ngô xuân hè, 8 ha sang lúa mùa, 2,7 sang rau</t>
        </r>
      </text>
    </comment>
    <comment ref="AD69" authorId="0" shapeId="0" xr:uid="{00000000-0006-0000-0200-00000A000000}">
      <text>
        <r>
          <rPr>
            <b/>
            <sz val="9"/>
            <color indexed="81"/>
            <rFont val="Tahoma"/>
            <family val="2"/>
          </rPr>
          <t>Author:</t>
        </r>
        <r>
          <rPr>
            <sz val="9"/>
            <color indexed="81"/>
            <rFont val="Tahoma"/>
            <family val="2"/>
          </rPr>
          <t xml:space="preserve">
giảm 3 ha sang ngô xuân hè
</t>
        </r>
      </text>
    </comment>
    <comment ref="AD111" authorId="0" shapeId="0" xr:uid="{00000000-0006-0000-0200-00000B000000}">
      <text>
        <r>
          <rPr>
            <b/>
            <sz val="9"/>
            <color indexed="81"/>
            <rFont val="Tahoma"/>
            <family val="2"/>
          </rPr>
          <t>Author:</t>
        </r>
        <r>
          <rPr>
            <sz val="9"/>
            <color indexed="81"/>
            <rFont val="Tahoma"/>
            <family val="2"/>
          </rPr>
          <t xml:space="preserve">
chuyển 2,6ha sang lúa mùa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9" authorId="0" shapeId="0" xr:uid="{00000000-0006-0000-0300-000001000000}">
      <text>
        <r>
          <rPr>
            <sz val="11"/>
            <color rgb="FF000000"/>
            <rFont val="Calibri"/>
            <family val="2"/>
          </rPr>
          <t>GIÁ TRỊ SẢN XUẤT CÔNG NGHIỆP (THEO GIÁ SO SÁNH NĂM 2010)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72" authorId="0" shapeId="0" xr:uid="{00000000-0006-0000-0700-000001000000}">
      <text>
        <r>
          <rPr>
            <sz val="11"/>
            <color rgb="FF000000"/>
            <rFont val="Calibri"/>
            <family val="2"/>
          </rPr>
          <t xml:space="preserve"> - Cai nghiện bằng thuốc thay thế (methadone)</t>
        </r>
      </text>
    </comment>
    <comment ref="AK72" authorId="0" shapeId="0" xr:uid="{00000000-0006-0000-0700-000002000000}">
      <text>
        <r>
          <rPr>
            <sz val="11"/>
            <color rgb="FF000000"/>
            <rFont val="Calibri"/>
            <family val="2"/>
          </rPr>
          <t>WELCOME:
38</t>
        </r>
      </text>
    </comment>
    <comment ref="AT72" authorId="0" shapeId="0" xr:uid="{00000000-0006-0000-0700-000003000000}">
      <text>
        <r>
          <rPr>
            <sz val="11"/>
            <color rgb="FF000000"/>
            <rFont val="Calibri"/>
            <family val="2"/>
          </rPr>
          <t>WELCOME:
14</t>
        </r>
      </text>
    </comment>
    <comment ref="BC72" authorId="0" shapeId="0" xr:uid="{00000000-0006-0000-0700-000004000000}">
      <text>
        <r>
          <rPr>
            <sz val="11"/>
            <color rgb="FF000000"/>
            <rFont val="Calibri"/>
            <family val="2"/>
          </rPr>
          <t>WELCOME:
12</t>
        </r>
      </text>
    </comment>
    <comment ref="BL72" authorId="0" shapeId="0" xr:uid="{00000000-0006-0000-0700-000005000000}">
      <text>
        <r>
          <rPr>
            <sz val="11"/>
            <color rgb="FF000000"/>
            <rFont val="Calibri"/>
            <family val="2"/>
          </rPr>
          <t>WELCOME:
19</t>
        </r>
      </text>
    </comment>
    <comment ref="BU72" authorId="0" shapeId="0" xr:uid="{00000000-0006-0000-0700-000006000000}">
      <text>
        <r>
          <rPr>
            <sz val="11"/>
            <color rgb="FF000000"/>
            <rFont val="Calibri"/>
            <family val="2"/>
          </rPr>
          <t>WELCOME:
62</t>
        </r>
      </text>
    </comment>
    <comment ref="CD72" authorId="0" shapeId="0" xr:uid="{00000000-0006-0000-0700-000007000000}">
      <text>
        <r>
          <rPr>
            <sz val="11"/>
            <color rgb="FF000000"/>
            <rFont val="Calibri"/>
            <family val="2"/>
          </rPr>
          <t>WELCOME:
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8" authorId="0" shapeId="0" xr:uid="{00000000-0006-0000-0900-000001000000}">
      <text>
        <r>
          <rPr>
            <sz val="11"/>
            <color rgb="FF000000"/>
            <rFont val="Calibri"/>
            <family val="2"/>
          </rPr>
          <t>KHÔNG CHO VÀO KẾ HoẠCH 2021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4" authorId="0" shapeId="0" xr:uid="{00000000-0006-0000-0A00-000001000000}">
      <text>
        <r>
          <rPr>
            <sz val="11"/>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Bỏ giao 2025
</t>
        </r>
      </text>
    </comment>
    <comment ref="B22" authorId="0" shapeId="0" xr:uid="{00000000-0006-0000-0A00-000002000000}">
      <text>
        <r>
          <rPr>
            <sz val="11"/>
            <color rgb="FF000000"/>
            <rFont val="Calibri"/>
            <family val="2"/>
          </rPr>
          <t>WELCOME:
CHI TIEU NGƯỢC</t>
        </r>
      </text>
    </comment>
    <comment ref="B26" authorId="0" shapeId="0" xr:uid="{00000000-0006-0000-0A00-000003000000}">
      <text>
        <r>
          <rPr>
            <sz val="11"/>
            <color rgb="FF000000"/>
            <rFont val="Calibri"/>
            <family val="2"/>
          </rPr>
          <t>Tỷ lệ phụ nữ đẻ được nhân viên y tế đã qua đào tạo đỡ</t>
        </r>
      </text>
    </comment>
    <comment ref="B30" authorId="0" shapeId="0" xr:uid="{00000000-0006-0000-0A00-000004000000}">
      <text>
        <r>
          <rPr>
            <sz val="11"/>
            <color rgb="FF000000"/>
            <rFont val="Calibri"/>
            <family val="2"/>
          </rPr>
          <t>Tỷ lệ bao phủ bảo hiểm y tế</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8" authorId="0" shapeId="0" xr:uid="{00000000-0006-0000-0B00-000001000000}">
      <text>
        <r>
          <rPr>
            <sz val="11"/>
            <color rgb="FF000000"/>
            <rFont val="Calibri"/>
            <family val="2"/>
          </rPr>
          <t xml:space="preserve">Admin:
336
bỏ ngoài công lập
</t>
        </r>
      </text>
    </comment>
    <comment ref="D28" authorId="0" shapeId="0" xr:uid="{00000000-0006-0000-0B00-000002000000}">
      <text>
        <r>
          <rPr>
            <sz val="11"/>
            <color rgb="FF000000"/>
            <rFont val="Calibri"/>
            <family val="2"/>
          </rPr>
          <t>Admin:
336</t>
        </r>
      </text>
    </comment>
    <comment ref="D54" authorId="0" shapeId="0" xr:uid="{00000000-0006-0000-0B00-000003000000}">
      <text>
        <r>
          <rPr>
            <sz val="11"/>
            <color rgb="FF000000"/>
            <rFont val="Calibri"/>
            <family val="2"/>
          </rPr>
          <t>Mầm non Sùng Phài
TH + THCS Sùng Phài
Tiểu học Đoàn Kết
Mầm non Bình Minh + MN Quyết Tiến
THCS Đông Phong
THCS Quyết Tiến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6" authorId="0" shapeId="0" xr:uid="{00000000-0006-0000-0C00-000001000000}">
      <text>
        <r>
          <rPr>
            <sz val="11"/>
            <color rgb="FF000000"/>
            <rFont val="Calibri"/>
            <family val="2"/>
          </rPr>
          <t>ĐÁNH GIÁ CUỐI NĂM</t>
        </r>
      </text>
    </comment>
    <comment ref="AP30" authorId="0" shapeId="0" xr:uid="{00000000-0006-0000-0C00-000002000000}">
      <text>
        <r>
          <rPr>
            <sz val="11"/>
            <color rgb="FF000000"/>
            <rFont val="Calibri"/>
            <family val="2"/>
          </rPr>
          <t>WELCOME:
9</t>
        </r>
      </text>
    </comment>
    <comment ref="AY30" authorId="0" shapeId="0" xr:uid="{00000000-0006-0000-0C00-000003000000}">
      <text>
        <r>
          <rPr>
            <sz val="11"/>
            <color rgb="FF000000"/>
            <rFont val="Calibri"/>
            <family val="2"/>
          </rPr>
          <t>WELCOME:
40</t>
        </r>
      </text>
    </comment>
    <comment ref="BH30" authorId="0" shapeId="0" xr:uid="{00000000-0006-0000-0C00-000004000000}">
      <text>
        <r>
          <rPr>
            <sz val="11"/>
            <color rgb="FF000000"/>
            <rFont val="Calibri"/>
            <family val="2"/>
          </rPr>
          <t>WELCOME:
15</t>
        </r>
      </text>
    </comment>
    <comment ref="BQ30" authorId="0" shapeId="0" xr:uid="{00000000-0006-0000-0C00-000005000000}">
      <text>
        <r>
          <rPr>
            <sz val="11"/>
            <color rgb="FF000000"/>
            <rFont val="Calibri"/>
            <family val="2"/>
          </rPr>
          <t>WELCOME:
3</t>
        </r>
      </text>
    </comment>
    <comment ref="BZ30" authorId="0" shapeId="0" xr:uid="{00000000-0006-0000-0C00-000006000000}">
      <text>
        <r>
          <rPr>
            <sz val="11"/>
            <color rgb="FF000000"/>
            <rFont val="Calibri"/>
            <family val="2"/>
          </rPr>
          <t>WELCOME:
8</t>
        </r>
      </text>
    </comment>
    <comment ref="AY31" authorId="0" shapeId="0" xr:uid="{00000000-0006-0000-0C00-000007000000}">
      <text>
        <r>
          <rPr>
            <sz val="11"/>
            <color rgb="FF000000"/>
            <rFont val="Calibri"/>
            <family val="2"/>
          </rPr>
          <t>WELCOME:
10</t>
        </r>
      </text>
    </comment>
    <comment ref="BH31" authorId="0" shapeId="0" xr:uid="{00000000-0006-0000-0C00-000008000000}">
      <text>
        <r>
          <rPr>
            <sz val="11"/>
            <color rgb="FF000000"/>
            <rFont val="Calibri"/>
            <family val="2"/>
          </rPr>
          <t xml:space="preserve">WELCOME:
</t>
        </r>
      </text>
    </comment>
  </commentList>
</comments>
</file>

<file path=xl/sharedStrings.xml><?xml version="1.0" encoding="utf-8"?>
<sst xmlns="http://schemas.openxmlformats.org/spreadsheetml/2006/main" count="1483" uniqueCount="691">
  <si>
    <t>Biểu số 1</t>
  </si>
  <si>
    <t>STT</t>
  </si>
  <si>
    <t>Chỉ tiêu</t>
  </si>
  <si>
    <t>Đơn
vị
tính</t>
  </si>
  <si>
    <t>Năm 2024</t>
  </si>
  <si>
    <t>Định hướng năm 2025</t>
  </si>
  <si>
    <t xml:space="preserve">Ghi chú </t>
  </si>
  <si>
    <t>Kế hoạch giao</t>
  </si>
  <si>
    <t>TH 6 tháng</t>
  </si>
  <si>
    <t>Ước TH cả năm</t>
  </si>
  <si>
    <t>I</t>
  </si>
  <si>
    <t>CÁC CHỈ TIÊU VỀ KINH TẾ</t>
  </si>
  <si>
    <t>Thu nhập bình quân đầu người/năm</t>
  </si>
  <si>
    <t>Triệu đồng</t>
  </si>
  <si>
    <t>Tổng thu ngân sách nhà nước trên địa bàn</t>
  </si>
  <si>
    <t>Tỷ đồng</t>
  </si>
  <si>
    <t>Giá trị sản xuất bình quân trên 1 ha đất trồng trọt và nuôi trồng thủy sản</t>
  </si>
  <si>
    <t>Triệu đồng/ha/
năm</t>
  </si>
  <si>
    <t>II</t>
  </si>
  <si>
    <t>CÁC CHỈ TIÊU VỀ XÃ HỘI</t>
  </si>
  <si>
    <t xml:space="preserve">Tỷ lệ dân số được quản lý bằng hồ sơ sức khỏe điện tử </t>
  </si>
  <si>
    <t>%</t>
  </si>
  <si>
    <t>Tỷ lệ tăng dân số tự nhiên</t>
  </si>
  <si>
    <t>%o</t>
  </si>
  <si>
    <t>Tỷ lệ người dân tham gia bảo hiểm y tế</t>
  </si>
  <si>
    <t>Tỷ lệ các trường đạt chuẩn Quốc gia</t>
  </si>
  <si>
    <t>Tỷ lệ các trường đạt chuẩn quốc gia mức độ II</t>
  </si>
  <si>
    <t>Số lao động được giải quyết việc làm trong năm</t>
  </si>
  <si>
    <t>Người</t>
  </si>
  <si>
    <t>Số lao động được đào tạo nghề sơ cấp và dạy nghề thường xuyên</t>
  </si>
  <si>
    <t>Tỷ lệ lao động qua đào tạo, tập huấn</t>
  </si>
  <si>
    <t>Tỷ lệ hộ gia đình đạt tiêu chuẩn văn hóa</t>
  </si>
  <si>
    <t>Tỷ lệ bản, tổ dân phố đạt tiêu chuẩn văn hóa</t>
  </si>
  <si>
    <t>Tỷ lệ cơ quan, đơn vị, trường học đạt tiêu chuẩn văn hóa</t>
  </si>
  <si>
    <t>Tỷ lệ các tuyến phố đạt tuyến phố văn minh</t>
  </si>
  <si>
    <t>Tỷ lệ phường đạt chuẩn đô thị văn minh</t>
  </si>
  <si>
    <t>III</t>
  </si>
  <si>
    <t>CÁC CHỈ TIÊU VỀ MÔI TRƯỜNG</t>
  </si>
  <si>
    <t>Tỷ lệ dân số được sử dụng nước sinh hoạt hợp vệ sinh</t>
  </si>
  <si>
    <t>Trong đó:</t>
  </si>
  <si>
    <t>+ Tỷ lệ dân số đô thị được sử dụng nước sạch qua hệ thống cấp nước tập trung</t>
  </si>
  <si>
    <t>+ Tỷ lệ dân số nông thôn được sử dụng nước sạch qua hệ thống cấp nước tập trung</t>
  </si>
  <si>
    <t>Tỷ lệ chất thải rắn sinh hoạt đô thị được thu gom</t>
  </si>
  <si>
    <t>Tỷ lệ chất thải rắn y tế được xử lý đạt tiêu chuẩn môi trường</t>
  </si>
  <si>
    <t>Biểu số 2</t>
  </si>
  <si>
    <t>TT</t>
  </si>
  <si>
    <t>Đơn
 vị 
tính</t>
  </si>
  <si>
    <t>Ghi chú</t>
  </si>
  <si>
    <t>Chia ra các xã, phường</t>
  </si>
  <si>
    <t>Đoàn Kết</t>
  </si>
  <si>
    <t>Tân Phong</t>
  </si>
  <si>
    <t>Đông Phong</t>
  </si>
  <si>
    <t>Quyết Thắng</t>
  </si>
  <si>
    <t>Quyết Tiến</t>
  </si>
  <si>
    <t>San Thàng</t>
  </si>
  <si>
    <t>Sùng Phài</t>
  </si>
  <si>
    <t>KH giao</t>
  </si>
  <si>
    <t>Ước cả năm</t>
  </si>
  <si>
    <t>Định hướng 2025</t>
  </si>
  <si>
    <t>A</t>
  </si>
  <si>
    <t>GIÁ TRỊ SẢN XUẤT (GIÁ HIỆN HÀNH)</t>
  </si>
  <si>
    <t>Tỷ
 đồng</t>
  </si>
  <si>
    <t xml:space="preserve"> - Nông nghiệp</t>
  </si>
  <si>
    <t>,,</t>
  </si>
  <si>
    <t xml:space="preserve"> Trong đó: + Trồng trọt</t>
  </si>
  <si>
    <t xml:space="preserve">                  + Chăn nuôi</t>
  </si>
  <si>
    <t xml:space="preserve">                  + Dịch vụ NN</t>
  </si>
  <si>
    <t xml:space="preserve"> - Lâm nghiệp</t>
  </si>
  <si>
    <t xml:space="preserve"> - Thủy sản</t>
  </si>
  <si>
    <t>B</t>
  </si>
  <si>
    <t>NÔNG NGHIỆP</t>
  </si>
  <si>
    <t>- Tổng diện tích đất nông nghiệp canh tác</t>
  </si>
  <si>
    <t>Ha</t>
  </si>
  <si>
    <t>- Giá trị sản xuất bình quân trên 1 ha đất trồng trọt và nôi trồng thủy sản</t>
  </si>
  <si>
    <t>Tr.đ/
ha/năm</t>
  </si>
  <si>
    <t>- Giá trị sản xuất vùng chuyên canh tập trung</t>
  </si>
  <si>
    <t>- Tổng diện tích gieo trồng</t>
  </si>
  <si>
    <t>- Tổng diện tích sản xuất tăng vụ</t>
  </si>
  <si>
    <t>Sản lượng lương thực</t>
  </si>
  <si>
    <t>- Tổng SLLT có hạt</t>
  </si>
  <si>
    <t>Tấn</t>
  </si>
  <si>
    <t xml:space="preserve">Trong đó: - Thóc </t>
  </si>
  <si>
    <t>Cơ cấu thóc ruộng trong TSLLT</t>
  </si>
  <si>
    <t>Diện tích cây hàng năm</t>
  </si>
  <si>
    <t>a</t>
  </si>
  <si>
    <t>Cây lương thực (Có hạt)</t>
  </si>
  <si>
    <t xml:space="preserve"> </t>
  </si>
  <si>
    <t>Diện tích</t>
  </si>
  <si>
    <t xml:space="preserve">Sản lượng </t>
  </si>
  <si>
    <t>+</t>
  </si>
  <si>
    <t>Lúa mùa: Diện tích</t>
  </si>
  <si>
    <t>Năng suất</t>
  </si>
  <si>
    <t>Tạ/ha</t>
  </si>
  <si>
    <t>Sản Lượng</t>
  </si>
  <si>
    <t xml:space="preserve">Lúa chiêm xuân: Diện tích </t>
  </si>
  <si>
    <t>Trong đó: Diện tích lúa hàng hóa tập trung</t>
  </si>
  <si>
    <t>Cây ngô: Diện tích</t>
  </si>
  <si>
    <t>+ Vụ xuân sớm, xuân hè</t>
  </si>
  <si>
    <t>+ Vụ thu đông</t>
  </si>
  <si>
    <t>+ Vụ đông</t>
  </si>
  <si>
    <t>b</t>
  </si>
  <si>
    <t>Cây mầu</t>
  </si>
  <si>
    <t>Cây rau mầu khác</t>
  </si>
  <si>
    <t xml:space="preserve"> - Diện tích rau chính</t>
  </si>
  <si>
    <t xml:space="preserve"> - Diện tích rau tăng vụ</t>
  </si>
  <si>
    <t xml:space="preserve"> - Năng suất</t>
  </si>
  <si>
    <t xml:space="preserve"> - Sản lượng </t>
  </si>
  <si>
    <t>Cây khoai lang: Diện tích</t>
  </si>
  <si>
    <t>Trong đó diện tích tăng vụ</t>
  </si>
  <si>
    <t>c</t>
  </si>
  <si>
    <t>Cây hoa</t>
  </si>
  <si>
    <t>ha</t>
  </si>
  <si>
    <t>Cây công nghiệp</t>
  </si>
  <si>
    <t>Cây công nghiệp ngắn ngày</t>
  </si>
  <si>
    <t>-</t>
  </si>
  <si>
    <t xml:space="preserve">Cây lạc: Diện tích </t>
  </si>
  <si>
    <t>Cây Đậu tương: Diện tích</t>
  </si>
  <si>
    <t>Cây Mía: Diện tích</t>
  </si>
  <si>
    <t>Cây Dong Riềng: Diện tích</t>
  </si>
  <si>
    <t>Cây Sắn</t>
  </si>
  <si>
    <t>Cây công nghiệp lâu năm</t>
  </si>
  <si>
    <t>Cây ăn quả</t>
  </si>
  <si>
    <t>Sản lượng</t>
  </si>
  <si>
    <t>Tổng diện tích chè</t>
  </si>
  <si>
    <t>Trong đó: + Diện tích trồng mới</t>
  </si>
  <si>
    <t xml:space="preserve"> - Diện tích chè kinh doanh</t>
  </si>
  <si>
    <t xml:space="preserve"> - Diện tích chè trong giai đoạn kiến thiết cơ bản</t>
  </si>
  <si>
    <t xml:space="preserve"> Năng suất</t>
  </si>
  <si>
    <t xml:space="preserve"> Sản lượng chè búp tươi</t>
  </si>
  <si>
    <t xml:space="preserve"> Diện tích cây mắc ca</t>
  </si>
  <si>
    <t>+ Diện tích trồng thuần</t>
  </si>
  <si>
    <t>+ Diện tích trồng xen chè</t>
  </si>
  <si>
    <t>tấn</t>
  </si>
  <si>
    <t>Diện tích Cây Thảo quả</t>
  </si>
  <si>
    <t>Trong đó:  DT hiện có (đã cho thu hoạch)</t>
  </si>
  <si>
    <t xml:space="preserve"> - Sản lượng</t>
  </si>
  <si>
    <t>Chăn nuôi</t>
  </si>
  <si>
    <t>Tổng đàn gia súc</t>
  </si>
  <si>
    <t>Con</t>
  </si>
  <si>
    <t>Đàn trâu</t>
  </si>
  <si>
    <t>Đàn bò</t>
  </si>
  <si>
    <t>Đàn ngựa</t>
  </si>
  <si>
    <t xml:space="preserve">Đàn lợn </t>
  </si>
  <si>
    <t xml:space="preserve">Đàn dê </t>
  </si>
  <si>
    <t>Tổng đàn gia cầm</t>
  </si>
  <si>
    <t>Đàn gia cầm</t>
  </si>
  <si>
    <t>con</t>
  </si>
  <si>
    <t>Đàn ong</t>
  </si>
  <si>
    <t>Đàn</t>
  </si>
  <si>
    <t>Thịt hơi các loại</t>
  </si>
  <si>
    <t>Trong đó: Thịt lợn</t>
  </si>
  <si>
    <t>C</t>
  </si>
  <si>
    <t>THUỶ SẢN</t>
  </si>
  <si>
    <t>DT nuôi trồng TS</t>
  </si>
  <si>
    <t>Trong đó: + Diện tích ao</t>
  </si>
  <si>
    <t>D</t>
  </si>
  <si>
    <t>LÂM NGHIỆP</t>
  </si>
  <si>
    <t>Tỷ lệ che phủ rừng</t>
  </si>
  <si>
    <t>Diện tích đất lâm nghiệp</t>
  </si>
  <si>
    <t>Trong đó: - Tổng diện tích rừng hiện có</t>
  </si>
  <si>
    <t xml:space="preserve"> + Rừng tự nhiên</t>
  </si>
  <si>
    <t xml:space="preserve"> + Rừng trồng đã thành rừng</t>
  </si>
  <si>
    <t xml:space="preserve"> - Rừng trồng chưa thành rừng</t>
  </si>
  <si>
    <t xml:space="preserve"> - Đất không có rừng </t>
  </si>
  <si>
    <t>Rừng cảnh quan đô thị (rừng ngoài quy hoạch 3 loại rừng)</t>
  </si>
  <si>
    <t xml:space="preserve">Khoanh nuôi bảo vệ tái sinh rừng </t>
  </si>
  <si>
    <t xml:space="preserve"> + Khoán bảo vệ rừng</t>
  </si>
  <si>
    <t xml:space="preserve"> + Khoanh nuôi tái sinh rừng </t>
  </si>
  <si>
    <t>E</t>
  </si>
  <si>
    <t>PHÁT TRIỂN NÔNG THÔN</t>
  </si>
  <si>
    <t xml:space="preserve"> - Tỷ lệ dân số nông thôn được sử dụng nước hợp vệ sinh</t>
  </si>
  <si>
    <t xml:space="preserve"> - Tỷ lệ hộ dân tộc thiểu số được sử dụng nước hợp vệ sinh</t>
  </si>
  <si>
    <t xml:space="preserve"> - Thực hiện bộ tiêu chí quốc gia về NTM</t>
  </si>
  <si>
    <t>xã</t>
  </si>
  <si>
    <t xml:space="preserve"> + Số xã đạt 19 tiêu chí (lũy kế)</t>
  </si>
  <si>
    <t xml:space="preserve"> + Số xã đạt từ 15-18 tiêu chí</t>
  </si>
  <si>
    <t xml:space="preserve"> + Số xã đạt từ 10-14 tiêu chí</t>
  </si>
  <si>
    <t xml:space="preserve"> + Số xã đạt từ 5-9 tiêu chí</t>
  </si>
  <si>
    <t xml:space="preserve"> + Bình quân tiêu chí trên xã</t>
  </si>
  <si>
    <t>Tiêu chí/xã</t>
  </si>
  <si>
    <t>Biểu số 3</t>
  </si>
  <si>
    <t>Chia ra các xã phường</t>
  </si>
  <si>
    <t>Phân theo thành phần kinh tế</t>
  </si>
  <si>
    <t xml:space="preserve">  + Quốc doanh địa phương</t>
  </si>
  <si>
    <t xml:space="preserve">  + Khu vực ngoài quốc doanh</t>
  </si>
  <si>
    <t>Phân theo ngành công nghiệp</t>
  </si>
  <si>
    <t xml:space="preserve"> - Công nghiệp khai khoáng</t>
  </si>
  <si>
    <t xml:space="preserve"> - Công nghiệp chế biến, chế tạo</t>
  </si>
  <si>
    <t xml:space="preserve"> - Cung cấp nước, quản lý và xử lý rác thải, nước thải</t>
  </si>
  <si>
    <t xml:space="preserve"> - CN khác</t>
  </si>
  <si>
    <t xml:space="preserve"> -</t>
  </si>
  <si>
    <t>Gạch xây các loại</t>
  </si>
  <si>
    <t>1000 v</t>
  </si>
  <si>
    <t>Đá xây dựng</t>
  </si>
  <si>
    <t>1000 m3</t>
  </si>
  <si>
    <t>Sản xuất đồ gỗ</t>
  </si>
  <si>
    <t>m3</t>
  </si>
  <si>
    <t>Gia công hàng may mặc</t>
  </si>
  <si>
    <t>1000 Bộ</t>
  </si>
  <si>
    <t>Chăn đệm địa phương</t>
  </si>
  <si>
    <t>Chiếc</t>
  </si>
  <si>
    <t>Sản xuất đồ sắt</t>
  </si>
  <si>
    <t>m2</t>
  </si>
  <si>
    <t>Sản xuất khung nhôm kính</t>
  </si>
  <si>
    <t>Sản xuất gạch Block</t>
  </si>
  <si>
    <t>Cột điện bê tông</t>
  </si>
  <si>
    <t>Cột</t>
  </si>
  <si>
    <t>Ống cống bê tông</t>
  </si>
  <si>
    <t>Cái</t>
  </si>
  <si>
    <t>Chế biến chè khô</t>
  </si>
  <si>
    <t>Sản xuất xi măng</t>
  </si>
  <si>
    <t>Sản xuất bánh, bún phở</t>
  </si>
  <si>
    <t>Sản xuất rượu địa phương</t>
  </si>
  <si>
    <t>1000 L</t>
  </si>
  <si>
    <t>Nước máy sinh hoạt</t>
  </si>
  <si>
    <t>Sản xuất tấm lợp (tôn ép xốp)</t>
  </si>
  <si>
    <t>Biểu số 4</t>
  </si>
  <si>
    <t xml:space="preserve"> Tổng mức bán lẻ HH và doanh thu dịch vụ tiêu dùng (giá hiện hành)</t>
  </si>
  <si>
    <t xml:space="preserve"> - Phân theo ngành kinh tế</t>
  </si>
  <si>
    <t xml:space="preserve"> + Thương nghiệp (giá hiện hành)</t>
  </si>
  <si>
    <t xml:space="preserve"> + Dịch vụ lưu trú, ăn uống và dịch vụ tiêu dùng</t>
  </si>
  <si>
    <t xml:space="preserve">  - Các mặt hàng chủ yếu</t>
  </si>
  <si>
    <t xml:space="preserve"> + Xăng dầu</t>
  </si>
  <si>
    <t xml:space="preserve"> Trong đó: Dầu hoả</t>
  </si>
  <si>
    <t xml:space="preserve"> + Muối I ốt</t>
  </si>
  <si>
    <t xml:space="preserve"> + Giống Nông nghiệp</t>
  </si>
  <si>
    <t xml:space="preserve"> + Thuốc chữa bệnh, vật tư y tế</t>
  </si>
  <si>
    <t xml:space="preserve"> + Giấy vở</t>
  </si>
  <si>
    <t>Khách sạn - Nhà hàng - Dịch vụ du lịch</t>
  </si>
  <si>
    <t>2.1</t>
  </si>
  <si>
    <t>Mạng lưới</t>
  </si>
  <si>
    <t xml:space="preserve"> - Số Khách sạn</t>
  </si>
  <si>
    <t>cái</t>
  </si>
  <si>
    <t>Trong đó: KS 3 sao trở lên</t>
  </si>
  <si>
    <t xml:space="preserve"> - Số phòng khách sạn</t>
  </si>
  <si>
    <t>Phòng</t>
  </si>
  <si>
    <t>Công suất sử dụng phòng</t>
  </si>
  <si>
    <t xml:space="preserve"> - Nhà hàng</t>
  </si>
  <si>
    <t>2.2</t>
  </si>
  <si>
    <t>Tổng lượt khách du lịch</t>
  </si>
  <si>
    <t>Lượt người</t>
  </si>
  <si>
    <t xml:space="preserve"> - Khách quốc tế</t>
  </si>
  <si>
    <t xml:space="preserve"> + Trong đó số khách có lưu trú</t>
  </si>
  <si>
    <t xml:space="preserve"> + Ngày lưu trú/ khách quốc tế</t>
  </si>
  <si>
    <t>Ngày</t>
  </si>
  <si>
    <t xml:space="preserve"> + Mức chi tiêu trong ngày/khách quốc tế</t>
  </si>
  <si>
    <t>Trong đó: Mức chi tiêu/ khách không lưu trú</t>
  </si>
  <si>
    <t xml:space="preserve"> - Khách nội địa</t>
  </si>
  <si>
    <t xml:space="preserve"> + Ngày lưu trú/ khách nội địa</t>
  </si>
  <si>
    <t xml:space="preserve"> + Mức chi tiêu trong ngày/khách nội địa</t>
  </si>
  <si>
    <t>2.3</t>
  </si>
  <si>
    <t xml:space="preserve"> Doanh thu từ ngành du lịch</t>
  </si>
  <si>
    <t>+ Khách quốc tế</t>
  </si>
  <si>
    <t>+ Khách nội địa</t>
  </si>
  <si>
    <t>Biểu số 5</t>
  </si>
  <si>
    <t>Đơn vị
tính</t>
  </si>
  <si>
    <t>Vận tải hàng hoá</t>
  </si>
  <si>
    <t>1.1</t>
  </si>
  <si>
    <t>K. lượng hàng hoá vận chuyển</t>
  </si>
  <si>
    <t>1000 tấn</t>
  </si>
  <si>
    <t>- Ngoài quốc doanh</t>
  </si>
  <si>
    <t>1.2</t>
  </si>
  <si>
    <t>K. lượng hàng hoá luân chuyển</t>
  </si>
  <si>
    <t>1000 
T.km</t>
  </si>
  <si>
    <t>2</t>
  </si>
  <si>
    <t>Vận tải hành khách</t>
  </si>
  <si>
    <t>K. lượng hành khách vận chuyển</t>
  </si>
  <si>
    <t>1000 hk</t>
  </si>
  <si>
    <t>K. lượng hành khách luân chuyển</t>
  </si>
  <si>
    <t>1000 
hk.km</t>
  </si>
  <si>
    <t>Biểu số 6</t>
  </si>
  <si>
    <t>1</t>
  </si>
  <si>
    <t>Tổng số hợp tác xã</t>
  </si>
  <si>
    <t>HTX</t>
  </si>
  <si>
    <t xml:space="preserve">   Trong đó: thành lập mới</t>
  </si>
  <si>
    <t>Số HTX giải thể</t>
  </si>
  <si>
    <t>Tổng số Liên hiệp hợp tác xã</t>
  </si>
  <si>
    <t>LHHTX</t>
  </si>
  <si>
    <t>Tổng số xã viên hợp tác xã</t>
  </si>
  <si>
    <t>người</t>
  </si>
  <si>
    <t xml:space="preserve">   Trong đó: Xã viên mới</t>
  </si>
  <si>
    <t>Tổng doanh thu hợp tác xã</t>
  </si>
  <si>
    <t>Triệu
 đồng</t>
  </si>
  <si>
    <t>Tổng số lãi trước thuế của hợp tác xã</t>
  </si>
  <si>
    <t>Tổng số cán bộ quản lý hợp tác xã</t>
  </si>
  <si>
    <t>Trong đó: + Số có trình độ trung cấp, cao đẳng</t>
  </si>
  <si>
    <t xml:space="preserve">    + Số có trình độ Đại học trở lên</t>
  </si>
  <si>
    <t>Tổng số lao động trong HTX</t>
  </si>
  <si>
    <t>Trong đó: tổng số lao động là xã viên HTX</t>
  </si>
  <si>
    <t xml:space="preserve"> Thu nhập bình quân một lao động của HTX</t>
  </si>
  <si>
    <t>Ghi chú: Phòng Tài chính - Kế hoạch, Chi cục thuế thành phố báo cáo số liệu biểu này!</t>
  </si>
  <si>
    <t>Biểu số 7</t>
  </si>
  <si>
    <t>Đơn vị hành chính</t>
  </si>
  <si>
    <t xml:space="preserve"> - Số đơn vị hành chính (xã, phường, thị trấn)</t>
  </si>
  <si>
    <t>Đơn vị</t>
  </si>
  <si>
    <t>Giảm nghèo</t>
  </si>
  <si>
    <t xml:space="preserve"> - Tổng số hộ dân trên địa bàn</t>
  </si>
  <si>
    <t xml:space="preserve"> Hộ</t>
  </si>
  <si>
    <t xml:space="preserve"> - Tổng số hộ nghèo toàn Thành phố</t>
  </si>
  <si>
    <t xml:space="preserve"> + Số hộ thoát nghèo trong năm</t>
  </si>
  <si>
    <t xml:space="preserve"> - Tỷ lệ hộ nghèo</t>
  </si>
  <si>
    <t xml:space="preserve"> + Số hộ nghèo là người dân tộc thiểu số</t>
  </si>
  <si>
    <t>Hộ</t>
  </si>
  <si>
    <t xml:space="preserve"> Trong đó: Tỷ lệ hộ nghèo là người dân tộc thiểu số </t>
  </si>
  <si>
    <t xml:space="preserve"> - Mức giảm tỷ lệ hộ nghèo</t>
  </si>
  <si>
    <t xml:space="preserve"> - Số hộ cận nghèo hết năm KH                                                                                                                                                                                                                       </t>
  </si>
  <si>
    <t xml:space="preserve">Hộ </t>
  </si>
  <si>
    <t xml:space="preserve"> - Tỷ lệ hộ cận nghèo hết năm KH                                                                                                                                                                                                                    </t>
  </si>
  <si>
    <t>3</t>
  </si>
  <si>
    <t xml:space="preserve">Cung cấp các dịch vụ cơ sở hạ tầng thiết yếu </t>
  </si>
  <si>
    <t>- Tổng số xã, phường</t>
  </si>
  <si>
    <t>xã, 
phường</t>
  </si>
  <si>
    <t>- Tổng số xã toàn thành phố</t>
  </si>
  <si>
    <t>- Số xã có đường ô tô đến trung tâm xã</t>
  </si>
  <si>
    <t>Trong đó: Số xã, phường có đường ô tô đi được quanh năm</t>
  </si>
  <si>
    <t>xã,
phường</t>
  </si>
  <si>
    <t>- Tỷ lệ bản có đường xe máy đi lại thuận lợi</t>
  </si>
  <si>
    <t>- Số hộ sử dụng điện (tính theo hợp đồng mua bán điện)</t>
  </si>
  <si>
    <t>hộ</t>
  </si>
  <si>
    <t>- Số xã có chợ xã, liên xã</t>
  </si>
  <si>
    <t>- Số xã có trạm y tế</t>
  </si>
  <si>
    <t>- Tỷ lệ xã có trạm y tế</t>
  </si>
  <si>
    <t>Bảo hiểm</t>
  </si>
  <si>
    <t xml:space="preserve"> - Tổng số người tham gia BHXH, BHYT trên địa bàn thành phố</t>
  </si>
  <si>
    <t>Trong đó: + Tổng số người tham gia BHXH bắt buộc</t>
  </si>
  <si>
    <t xml:space="preserve"> - Tỷ lệ số người tham gia BHXH, BHYT bắt buộc so với dân số</t>
  </si>
  <si>
    <t xml:space="preserve"> + Tổng số người tham gia bảo hiểm thất nghiệp trên địa bàn thành phố</t>
  </si>
  <si>
    <t xml:space="preserve"> Lao động</t>
  </si>
  <si>
    <t>- Tổng số người trong độ tuổi lao động</t>
  </si>
  <si>
    <t xml:space="preserve"> Tỷ lệ so với dân số</t>
  </si>
  <si>
    <t>Trong đó: + Số người trong độ tuổi có khả năng lao động</t>
  </si>
  <si>
    <t>+ Số lao động không có khả năng LĐ</t>
  </si>
  <si>
    <t>- Lực lượng lao động từ 15 tuổi trở lên</t>
  </si>
  <si>
    <t>Trong đó: + Lao động thành thị</t>
  </si>
  <si>
    <t>+ Lao động nông thôn</t>
  </si>
  <si>
    <t>- Tổng số lao động từ 15 tuổi trở lên đang làm việc trong nền kinh tế quốc dân</t>
  </si>
  <si>
    <t>- Cơ cấu lao động (năm cuối kỳ)</t>
  </si>
  <si>
    <t xml:space="preserve"> + Nông, lâm nghiệp và thuỷ sản</t>
  </si>
  <si>
    <t xml:space="preserve"> + Công nghiệp và xây dựng</t>
  </si>
  <si>
    <t xml:space="preserve"> + Dịch vụ</t>
  </si>
  <si>
    <t>- Tỷ lệ lao động phi nông nghiệp</t>
  </si>
  <si>
    <t>Đào tạo nghề</t>
  </si>
  <si>
    <t>- Số lao động được đào tạo trong năm</t>
  </si>
  <si>
    <t>+ Lao động được đào tạo nghề sơ cấp và dạy nghề thường xuyên (dưới 3 tháng)</t>
  </si>
  <si>
    <t>- Tổng số lao động đã qua đào tạo, tập huấn</t>
  </si>
  <si>
    <t>- Tỷ lệ LĐ qua đào đào tạo (lũy kế) so với tổng số lao động có khả năng LĐ</t>
  </si>
  <si>
    <t>Việc Làm</t>
  </si>
  <si>
    <t>- Giải quyết việc làm cho lao động</t>
  </si>
  <si>
    <t xml:space="preserve"> Trong đó: Lao động nữ</t>
  </si>
  <si>
    <t>- Số lao động chưa có việc làm ổn định</t>
  </si>
  <si>
    <t>- Số hộ được vay vốn tạo việc làm</t>
  </si>
  <si>
    <t xml:space="preserve"> Trong đó: + Hộ nghèo</t>
  </si>
  <si>
    <t>+ Hộ do nữ làm chủ hộ</t>
  </si>
  <si>
    <t>- Tỷ lệ thất nghiệp khu vực thành thị</t>
  </si>
  <si>
    <t>- Tỷ lệ sử dụng thời gian lao động của lực lượng lao động ở Nông thôn</t>
  </si>
  <si>
    <t>- Số lao động đi làm việc ở nước ngoài theo hợp đồng</t>
  </si>
  <si>
    <t xml:space="preserve"> Trật tự an toàn xã hội</t>
  </si>
  <si>
    <t>- Số người được cai nghiện ma túy</t>
  </si>
  <si>
    <t>Trong đó: Cai tại Trung tâm điều trị cai nghiện bắt buộc tỉnh Lai Châu</t>
  </si>
  <si>
    <t>- Cai nghiện bằng thuốc thay thế (methadone)</t>
  </si>
  <si>
    <t>Lượt
Người</t>
  </si>
  <si>
    <t>Trẻ em</t>
  </si>
  <si>
    <t xml:space="preserve"> - Số xã, phường đạt tiêu chuẩn phù hợp với trẻ em (lũy kế)</t>
  </si>
  <si>
    <t xml:space="preserve"> - Tỷ lệ xã, phường phù hợp với
 trẻ em</t>
  </si>
  <si>
    <t xml:space="preserve"> - Tỷ lệ trẻ em có hoàn cảnh đặc biệt được chăm sóc</t>
  </si>
  <si>
    <t>cháu</t>
  </si>
  <si>
    <t xml:space="preserve"> - Khám sàng lọc khuyết tật chi</t>
  </si>
  <si>
    <t xml:space="preserve"> + Phẫu thuật chi</t>
  </si>
  <si>
    <t xml:space="preserve"> + Phẫu thuật ánh mắt trẻ thơ</t>
  </si>
  <si>
    <t>Biểu số 8</t>
  </si>
  <si>
    <t>Đơn
vị tính</t>
  </si>
  <si>
    <t>Tỷ lệ chất thải rắn sinh hoạt đô thị được thu gom xử lý</t>
  </si>
  <si>
    <t>Trong đó: Tỷ lệ chất thải rắn y tế được xử lý đạt tiêu chuẩn MT</t>
  </si>
  <si>
    <t>Tổng dân số được sử dụng nước hợp vệ sinh</t>
  </si>
  <si>
    <t>Tỷ lệ dân số sử dụng nước hợp vệ sinh</t>
  </si>
  <si>
    <t>Tổng dân số được sử dụng nước sạch qua hệ thống cấp nước tập trung</t>
  </si>
  <si>
    <t>+ Tỷ lệ dân số đô thị được sử dụng nước sạch</t>
  </si>
  <si>
    <t>(36.664 người/36.848 người)</t>
  </si>
  <si>
    <t>+ Tỷ lệ dân số nông thôn được sử dụng nước sạch</t>
  </si>
  <si>
    <t>Tổng số giấy chứng nhận QSDĐ đã cấp cho hộ gia đình và tổ chức</t>
  </si>
  <si>
    <t>Trong đó: Tổng số giấy CNQSDĐ được cấp trong năm</t>
  </si>
  <si>
    <t>Giấy</t>
  </si>
  <si>
    <t xml:space="preserve"> + Hộ gia đình</t>
  </si>
  <si>
    <t>Trong đó: Cấp mới</t>
  </si>
  <si>
    <t>Tỷ lệ tổng diện tích đất đã được cấp NQSDĐ/ tổng diện tích đất cần cấp GCNQSDĐ</t>
  </si>
  <si>
    <t>Trong đó:  + Hộ gia đình</t>
  </si>
  <si>
    <t>Lê Thị Hợp</t>
  </si>
  <si>
    <t>Biểu số 9</t>
  </si>
  <si>
    <t>Định hướng kế hoạch năm 2025</t>
  </si>
  <si>
    <t>Định hường 2025</t>
  </si>
  <si>
    <t>Tổng số hộ</t>
  </si>
  <si>
    <t xml:space="preserve">Dân số </t>
  </si>
  <si>
    <t>- Dân số trung bình</t>
  </si>
  <si>
    <t xml:space="preserve"> + Dân số thành thị</t>
  </si>
  <si>
    <t xml:space="preserve"> + Dân số nông thôn</t>
  </si>
  <si>
    <t xml:space="preserve">- Dân tộc thiểu số </t>
  </si>
  <si>
    <t xml:space="preserve">- Tỷ lệ tăng dân số </t>
  </si>
  <si>
    <t>- Số trẻ sinh ra</t>
  </si>
  <si>
    <t>Trẻ</t>
  </si>
  <si>
    <t>- Số trẻ sinh ra là con thứ 3 trở lên</t>
  </si>
  <si>
    <t>- Tỷ suất sinh thô</t>
  </si>
  <si>
    <t xml:space="preserve">- Số người chết </t>
  </si>
  <si>
    <t>- Tỷ suất chết thô</t>
  </si>
  <si>
    <t>- Tỷ lệ tăng dân số tự nhiên</t>
  </si>
  <si>
    <t>- Mức giảm tỷ lệ sinh</t>
  </si>
  <si>
    <t xml:space="preserve"> Kế hoạch hoá gia đình</t>
  </si>
  <si>
    <t xml:space="preserve">- Tỷ lệ nữ từ 15-49 tuổi so với dân số </t>
  </si>
  <si>
    <t>- Tỷ lệ các cặp vợ chồng thực hiện các biện pháp tránh thai</t>
  </si>
  <si>
    <t>- Tỷ lệ các bà mẹ sinh con thứ 3 trở lên so với tổng số bà mẹ sinh con trong năm</t>
  </si>
  <si>
    <t xml:space="preserve"> T.đó: + Số CB chuyện trách Thành phố</t>
  </si>
  <si>
    <t xml:space="preserve"> + Cán bộ chuyên trách tại  xã, phường</t>
  </si>
  <si>
    <t>Biểu số 10</t>
  </si>
  <si>
    <t>Chi ra các xã, phường</t>
  </si>
  <si>
    <t xml:space="preserve"> Sùng Phài</t>
  </si>
  <si>
    <t>Cơ sở cung cấp dịch vụ y tế, BVSK</t>
  </si>
  <si>
    <t xml:space="preserve">Tổng số giường bệnh </t>
  </si>
  <si>
    <t>Giường</t>
  </si>
  <si>
    <t xml:space="preserve">  - Giường bệnh tuyến Thành phố </t>
  </si>
  <si>
    <t>Số giường bệnh/10.000 dân</t>
  </si>
  <si>
    <t>Số trạm y tế xã, phường, thị trấn</t>
  </si>
  <si>
    <t>Trạm</t>
  </si>
  <si>
    <t xml:space="preserve">Số trạm y tế xã có nữ hộ sinh </t>
  </si>
  <si>
    <t>trạm</t>
  </si>
  <si>
    <t>Cơ sở y tế tư nhân</t>
  </si>
  <si>
    <t>Cơ sở</t>
  </si>
  <si>
    <t>Trung tâm y tế thành phố</t>
  </si>
  <si>
    <t>Số xã, phường có trạm y tế đạt tiêu chí chuẩn quốc gia</t>
  </si>
  <si>
    <t>- Tỷ lệ số xã, phường có trạm y tế đạt tiêu chí quốc gia</t>
  </si>
  <si>
    <t>Khoa chăm sóc SKSS</t>
  </si>
  <si>
    <t>Khoa</t>
  </si>
  <si>
    <t>Mục tiêu chỉ tiêu hoạt động:</t>
  </si>
  <si>
    <t>Tỷ suất chết TE dưới 1 tuổi/1000 trẻ đẻ sống</t>
  </si>
  <si>
    <t>Tỷ suất chết TE dưới 5 tuổi/1000 trẻ đẻ sống</t>
  </si>
  <si>
    <t>Tỷ lệ TE &lt; 1 tuổi tiêm đủ 8 loại
 Vacxin</t>
  </si>
  <si>
    <t>Tỷ lệ phụ nữ đẻ được cán bộ y tế đỡ</t>
  </si>
  <si>
    <t>Tỷ suất mắc các bệnh</t>
  </si>
  <si>
    <t>- Lao:</t>
  </si>
  <si>
    <t>1/100000</t>
  </si>
  <si>
    <t>- HIV/AIDS</t>
  </si>
  <si>
    <t>Tỷ lệ dân số tham gia bảo hiểm y tế</t>
  </si>
  <si>
    <t>Tổng số cán bộ y tế của thành phố</t>
  </si>
  <si>
    <t>Tổng số bác sỹ tuyến thành phố</t>
  </si>
  <si>
    <t>Bác sỹ</t>
  </si>
  <si>
    <t xml:space="preserve"> - Số bác sỹ/10.000 dân</t>
  </si>
  <si>
    <t>1/10000</t>
  </si>
  <si>
    <t xml:space="preserve"> - Dược sỹ  đại học</t>
  </si>
  <si>
    <t>Dược sỹ</t>
  </si>
  <si>
    <t xml:space="preserve"> - Tỷ lệ Trạm y tế xã, phường có bác sỹ (bao gồm cả bác sỹ làm việc định kỳ) </t>
  </si>
  <si>
    <t xml:space="preserve"> - Tỷ lệ Trạm y tế xã, phường, thị trấn có bác sỹ (biên chế tại trạm)</t>
  </si>
  <si>
    <t xml:space="preserve"> - Tỷ lệ Trạm y tế xã, phường, thị trấn có nữ hộ sinh hoặc y sỹ sản nhi</t>
  </si>
  <si>
    <t xml:space="preserve"> - Tỷ lệ thôn, bản có nhân viên y tế thôn bản hoạt động</t>
  </si>
  <si>
    <t>Ghi chú: Phòng Y tế thành phố và UBND các xã, phường báo cáo số liệu biểu này!</t>
  </si>
  <si>
    <t>Biểu số 11</t>
  </si>
  <si>
    <t>Stt</t>
  </si>
  <si>
    <t>Chi tiêu</t>
  </si>
  <si>
    <t xml:space="preserve"> Tổng số học sinh có mặt đầu năm học</t>
  </si>
  <si>
    <t>Cháu</t>
  </si>
  <si>
    <t xml:space="preserve"> Hệ mầm non</t>
  </si>
  <si>
    <t xml:space="preserve"> - Số cháu vào nhà trẻ</t>
  </si>
  <si>
    <t xml:space="preserve"> Cháu</t>
  </si>
  <si>
    <t xml:space="preserve"> - Số học sinh mẫu giáo</t>
  </si>
  <si>
    <t xml:space="preserve"> H/ sinh</t>
  </si>
  <si>
    <t xml:space="preserve"> Hệ phổ thông</t>
  </si>
  <si>
    <t xml:space="preserve"> H/sinh</t>
  </si>
  <si>
    <t xml:space="preserve">   + Tiểu học</t>
  </si>
  <si>
    <t xml:space="preserve">   + Trung học cơ sở  </t>
  </si>
  <si>
    <t>Tổng số học sinh là dân tộc thiểu số</t>
  </si>
  <si>
    <t>H/sinh</t>
  </si>
  <si>
    <t xml:space="preserve">  + Mầm non</t>
  </si>
  <si>
    <t xml:space="preserve">  + Tiểu học</t>
  </si>
  <si>
    <t xml:space="preserve">  + Trung học cơ sở</t>
  </si>
  <si>
    <t>Tỷ lệ học sinh đi học đúng độ tuổi</t>
  </si>
  <si>
    <t xml:space="preserve"> + Tỷ lệ trẻ em trong độ tuổi đi học mẫu giáo được đến trường</t>
  </si>
  <si>
    <t xml:space="preserve"> + Tiểu học</t>
  </si>
  <si>
    <t>Phổ cập giáo dục</t>
  </si>
  <si>
    <t>Giữ vững và nâng cao chất lượng phổ cập giáo dục mầm non cho trẻ 5 tuổi, phổ cập giáo dục tiểu học đúng độ tuổi, phổ cập giáo dục THCS</t>
  </si>
  <si>
    <t>Xã, phường</t>
  </si>
  <si>
    <t>Phổ cập GDTH tiểu học mức độ 3</t>
  </si>
  <si>
    <t>Tổng số giáo viên</t>
  </si>
  <si>
    <t>Giáo viên đạt chuẩn</t>
  </si>
  <si>
    <t>Trong đó: Tỷ lệ giáo viên đạt chuẩn</t>
  </si>
  <si>
    <t>- Cấp mầm non (Bao gồm cả số giáo viên ngoài công lập)</t>
  </si>
  <si>
    <t xml:space="preserve"> - Cấp Tiểu học</t>
  </si>
  <si>
    <t xml:space="preserve"> - Cấp THCS</t>
  </si>
  <si>
    <t>Tổng số trường học</t>
  </si>
  <si>
    <t>Trường</t>
  </si>
  <si>
    <t xml:space="preserve"> - Trường mầm non</t>
  </si>
  <si>
    <t xml:space="preserve"> - Trường tiểu học</t>
  </si>
  <si>
    <t xml:space="preserve"> - Trường phổ thông cơ sở (liên cấp 1; 2)</t>
  </si>
  <si>
    <t xml:space="preserve"> - Trường trung học cơ sở (cấp 2)</t>
  </si>
  <si>
    <t>Số trường được duy trì và đạt chuẩn quốc gia (các trường MN, TH, THCS)</t>
  </si>
  <si>
    <t xml:space="preserve"> - Số trường đạt chuẩn quốc gia</t>
  </si>
  <si>
    <t>- Tỷ lệ trường đạt chuẩn quốc gia</t>
  </si>
  <si>
    <t xml:space="preserve"> + Cấp mầm non</t>
  </si>
  <si>
    <t>Số trường đạt chuẩn</t>
  </si>
  <si>
    <t xml:space="preserve"> + Cấp Tiểu học</t>
  </si>
  <si>
    <t>+ Trường trung học cơ sở (cấp 2)</t>
  </si>
  <si>
    <t xml:space="preserve"> + Trường Liên cấp TH&amp;THCS</t>
  </si>
  <si>
    <t xml:space="preserve"> - Số trường đạt chuẩn mức độ II</t>
  </si>
  <si>
    <t>Trong đó: + Công nhận mới, công nhận lại và nâng mức độ trường chuẩn Quốc gia</t>
  </si>
  <si>
    <t>Tỷ lệ trường đạt chuẩn quốc gia</t>
  </si>
  <si>
    <t xml:space="preserve">Tổng số phòng học </t>
  </si>
  <si>
    <t>Tỷ lệ kiên cố, bán kiên cố</t>
  </si>
  <si>
    <t>8.1</t>
  </si>
  <si>
    <t xml:space="preserve">   + Cấp mầm non</t>
  </si>
  <si>
    <t>8.2</t>
  </si>
  <si>
    <t xml:space="preserve">   + Cấp Tiểu học</t>
  </si>
  <si>
    <t>8.3</t>
  </si>
  <si>
    <t xml:space="preserve">   + Cấp THCS</t>
  </si>
  <si>
    <t>Tỷ lệ huy động</t>
  </si>
  <si>
    <t>Tỷ lệ huy động trẻ nhà trẻ (0-2 tuổi)</t>
  </si>
  <si>
    <t>Tỷ lệ huy động trẻ 3-5 tuổi đi học mẫu giáo</t>
  </si>
  <si>
    <t>Tỷ lệ huy động trẻ 5 tuổi ra lớp</t>
  </si>
  <si>
    <t>Tỷ lệ huy động trẻ 6 tuổi vào lớp 1</t>
  </si>
  <si>
    <t>Tỷ lệ đi học chung ở cấp tiểu học</t>
  </si>
  <si>
    <t>Tỷ lệ học sinh hoàn thành chương trình giáo dục tiểu học</t>
  </si>
  <si>
    <t>Tỷ lệ học sinh hoàn thành chương trình giáo dục tiểu học vào lớp 6</t>
  </si>
  <si>
    <t>Tỷ lệ đi học chung cấp Trung học cơ sở</t>
  </si>
  <si>
    <t>Tỷ lệ học sinh tốt nghiệp THCS</t>
  </si>
  <si>
    <t>Tỷ lệ huy động học sinh tốt nghiệp THCS vào THPT</t>
  </si>
  <si>
    <t>Biểu số 12</t>
  </si>
  <si>
    <t>Đinh hướng năm 2025</t>
  </si>
  <si>
    <t xml:space="preserve"> A</t>
  </si>
  <si>
    <t>VĂN HÓA - THÔNG TIN</t>
  </si>
  <si>
    <t xml:space="preserve"> Mục tiêu, chỉ tiêu hoạt động</t>
  </si>
  <si>
    <t xml:space="preserve"> Điện ảnh</t>
  </si>
  <si>
    <t xml:space="preserve"> - Tổng số buổi hoạt động Nhà nước tài trợ</t>
  </si>
  <si>
    <t xml:space="preserve"> Buổi</t>
  </si>
  <si>
    <t>+ Số buổi chiếu phục vụ chính trị</t>
  </si>
  <si>
    <t xml:space="preserve"> - Số lượt người xem chiếu bóng trong năm</t>
  </si>
  <si>
    <t>Lượt</t>
  </si>
  <si>
    <t>Nghệ thuật biểu diễn</t>
  </si>
  <si>
    <t xml:space="preserve"> - Số buổi biểu diễn</t>
  </si>
  <si>
    <t>Buổi</t>
  </si>
  <si>
    <t xml:space="preserve"> Văn hoá thông tin cơ sở </t>
  </si>
  <si>
    <t xml:space="preserve"> - Tổng số đội tuyên truyền lưu động</t>
  </si>
  <si>
    <t>Đội</t>
  </si>
  <si>
    <t xml:space="preserve"> - Số buổi hoạt động</t>
  </si>
  <si>
    <t>Trong đó: + TTLĐ tỉnh</t>
  </si>
  <si>
    <t xml:space="preserve">                + Thành phố</t>
  </si>
  <si>
    <t xml:space="preserve"> - Số bản, tổ dân phố đăng ký danh hiệu VH</t>
  </si>
  <si>
    <t>Tổ DP,
 bản</t>
  </si>
  <si>
    <t xml:space="preserve"> Trong đó: Số bản, tổ dân phố được công nhận trong năm</t>
  </si>
  <si>
    <t xml:space="preserve"> - Tỷ lệ bản, tổ dân phố được công nhận VH</t>
  </si>
  <si>
    <t xml:space="preserve"> - Số hộ đăng ký gia đình văn hoá</t>
  </si>
  <si>
    <t xml:space="preserve"> Trong đó: Số hộ được công nhận</t>
  </si>
  <si>
    <t xml:space="preserve"> - Tỷ lệ hộ gia đình được công nhận VH</t>
  </si>
  <si>
    <t xml:space="preserve"> - Số cơ quan, đơn vị, trường học đăng ký tiêu chuẩn văn hóa trong năm</t>
  </si>
  <si>
    <t>CQ, 
ĐV, TrH</t>
  </si>
  <si>
    <t xml:space="preserve"> Trong đó: Số cơ quan, đơn vị, trường học được công nhận trong năm</t>
  </si>
  <si>
    <t xml:space="preserve">CQ, 
ĐV, TrH </t>
  </si>
  <si>
    <t xml:space="preserve"> - Tỷ lệ cơ quan, đơn vị, trường học được công nhận trong năm</t>
  </si>
  <si>
    <t xml:space="preserve"> - Tổng số tuyến phố đạt tuyến phố văn minh</t>
  </si>
  <si>
    <t>Tuyến</t>
  </si>
  <si>
    <t>Trong đó: Số tuyến phố được công nhận trong năm</t>
  </si>
  <si>
    <t xml:space="preserve"> - Tỷ lệ tuyến phố đạt tuyến phố văn minh</t>
  </si>
  <si>
    <t>Phường đạt chuẩn đô thị văn minh</t>
  </si>
  <si>
    <t xml:space="preserve"> Phường</t>
  </si>
  <si>
    <t>Trong đó công nhận mới</t>
  </si>
  <si>
    <t>- Xã đạt chuẩn văn hóa nông thôn mới</t>
  </si>
  <si>
    <t>Xã</t>
  </si>
  <si>
    <t xml:space="preserve"> Thư viện</t>
  </si>
  <si>
    <t>Nhà</t>
  </si>
  <si>
    <t xml:space="preserve"> - Số sách mới </t>
  </si>
  <si>
    <t>Bản</t>
  </si>
  <si>
    <t xml:space="preserve"> - Tổng số sách có trong thư viện</t>
  </si>
  <si>
    <t xml:space="preserve"> - Tổng số lượt người đọc trong năm </t>
  </si>
  <si>
    <t>Bảo tồn, bảo tàng</t>
  </si>
  <si>
    <t xml:space="preserve"> - Số di tích đã được xếp hạng</t>
  </si>
  <si>
    <t>Di tích</t>
  </si>
  <si>
    <t>Số xã, phường có nhà văn hóa, thư viện</t>
  </si>
  <si>
    <t>Xã,
phường</t>
  </si>
  <si>
    <t xml:space="preserve"> Cơ sở vật chất cho hoạt động VHTT</t>
  </si>
  <si>
    <t>Số nhà văn hoá trên địa bàn</t>
  </si>
  <si>
    <t xml:space="preserve"> THỂ DỤC - THỂ THAO </t>
  </si>
  <si>
    <t xml:space="preserve">Số người tham gia tập luyện thường xuyên </t>
  </si>
  <si>
    <t>Số gia đình được công nhận là gia đình thể thao</t>
  </si>
  <si>
    <t xml:space="preserve"> Gia đình</t>
  </si>
  <si>
    <t>Số câu lạc bộ thể dục thể thao 
cơ sở</t>
  </si>
  <si>
    <t>CLB</t>
  </si>
  <si>
    <t>Cơ sở thi đấu TDTT đúng tiêu chuẩn</t>
  </si>
  <si>
    <t>sân</t>
  </si>
  <si>
    <t>nhà</t>
  </si>
  <si>
    <t>- Số giải tổ chức, phối hợp tổ chức</t>
  </si>
  <si>
    <t>- Tham gia thi đấu giải Tỉnh</t>
  </si>
  <si>
    <t>Biểu số 13</t>
  </si>
  <si>
    <t>Bưu chính</t>
  </si>
  <si>
    <t>- Mạng bưu cục</t>
  </si>
  <si>
    <t>+ Bưu cục cấp 1</t>
  </si>
  <si>
    <t>Bưu cục</t>
  </si>
  <si>
    <t>+ Bưu cục cấp 2</t>
  </si>
  <si>
    <t>+ Bưu cục cấp 3</t>
  </si>
  <si>
    <t>- Điểm bưu điện văn hóa xã</t>
  </si>
  <si>
    <t>Điểm</t>
  </si>
  <si>
    <t>Viễn thông</t>
  </si>
  <si>
    <t>Tổng số trạm BTS</t>
  </si>
  <si>
    <t>Tổng số thuê bao điện thoại</t>
  </si>
  <si>
    <t>Thuê bao</t>
  </si>
  <si>
    <t>Số thuê bao điện thoại/1000 dân</t>
  </si>
  <si>
    <t>Tỷ lệ xã có điện thoại đến trung tâm xã</t>
  </si>
  <si>
    <t>Tổng số thuê bao internet</t>
  </si>
  <si>
    <t>Số xã, phường có mạng internet</t>
  </si>
  <si>
    <t xml:space="preserve"> Chỉ tiêu hoạt động  </t>
  </si>
  <si>
    <t xml:space="preserve"> Tổng số giờ phát thanh  </t>
  </si>
  <si>
    <t xml:space="preserve"> Giờ/năm  </t>
  </si>
  <si>
    <t>- Số giờ phát thanh từ đài Thành phố sản xuất</t>
  </si>
  <si>
    <t>- Số giờ phát thanh bằng tiếng dân tộc</t>
  </si>
  <si>
    <t xml:space="preserve"> " </t>
  </si>
  <si>
    <t xml:space="preserve"> Tổng số giờ phát sóng FM </t>
  </si>
  <si>
    <t xml:space="preserve">  - FM đài tỉnh</t>
  </si>
  <si>
    <t>Giờ/năm</t>
  </si>
  <si>
    <t xml:space="preserve">   - FM TP và cụm dân cư</t>
  </si>
  <si>
    <t xml:space="preserve"> Tổng số giờ phát sóng truyền hình </t>
  </si>
  <si>
    <t xml:space="preserve"> - Đài truyền hình tỉnh</t>
  </si>
  <si>
    <t xml:space="preserve">  - Các trạm truyền hình huyện, TP </t>
  </si>
  <si>
    <t>Số hộ xem được Đài TH Việt Nam</t>
  </si>
  <si>
    <t>Tỷ lệ số hộ xem được Đài TH Việt Nam</t>
  </si>
  <si>
    <t xml:space="preserve"> % </t>
  </si>
  <si>
    <t>Số hộ nghe được Đài tiếng nói
 Việt Nam</t>
  </si>
  <si>
    <t>Tỷ lệ số hộ nghe được Đài tiếng nói Việt Nam</t>
  </si>
  <si>
    <t>IV</t>
  </si>
  <si>
    <t xml:space="preserve"> Cơ sở vật chất cho hoạt động 
PT-TH </t>
  </si>
  <si>
    <t xml:space="preserve"> Số trạm phát sóng FM </t>
  </si>
  <si>
    <t xml:space="preserve"> Trạm </t>
  </si>
  <si>
    <t xml:space="preserve"> - FM tỉnh</t>
  </si>
  <si>
    <t xml:space="preserve"> - FM huyện, xã  </t>
  </si>
  <si>
    <t xml:space="preserve"> Số trạm truyền thanh thành phố </t>
  </si>
  <si>
    <t xml:space="preserve"> Số đài, trạm phát lại truyền hình </t>
  </si>
  <si>
    <t>TH năm 2023</t>
  </si>
  <si>
    <t>- Số cán bộ làm công tác dân Số - gia đình và trẻ em</t>
  </si>
  <si>
    <t xml:space="preserve"> + Số cộng tác viên dân số bản, tổ dân phố</t>
  </si>
  <si>
    <t>Xã, phường quản lý</t>
  </si>
  <si>
    <t>Thành phố quản lý</t>
  </si>
  <si>
    <t>Tổ dân phố, bản quản lý</t>
  </si>
  <si>
    <t>Tỷ lệ so với dân số</t>
  </si>
  <si>
    <t>Sân vận động</t>
  </si>
  <si>
    <t>Nhà luyện tập thể thao</t>
  </si>
  <si>
    <t>- Tỷ lệ số hộ được sử dụng điện lưới quốc gia</t>
  </si>
  <si>
    <t>(*)</t>
  </si>
  <si>
    <t>Tỷ lệ phụ nữ đẻ được khám thai đủ 3 lần/ 3 kỳ</t>
  </si>
  <si>
    <t>Tỷ lệ có thai được tiêm phòng đủ uốn ván đủ liều</t>
  </si>
  <si>
    <t>Từ năm 2025 các tổ dân phố bản không thực hiện việc đăng ký "Gia đình văn hóa" mà thực hiện xét  khi các hộ gia đình không vi phạm một trong các trường hợp quy định tại  khoản 4 Điều 6 Nghị định 86/2023/NĐ-CP của Chính phủ quy định về khung tiêu chuẩn và trình tự, thủ tục, hồ sơ xét tặng danh hiệu “Gia đình văn hóa”, “Thôn, tổ dân phố văn hóa”, “Phường, thị trấn tiêu biểu” .</t>
  </si>
  <si>
    <t>%o/năm</t>
  </si>
  <si>
    <t xml:space="preserve">Tỷ lệ suy dinh dưỡng của trẻ em dưới 5 tuổi (cân nặng theo tuổi) </t>
  </si>
  <si>
    <t>Tỷ lệ trẻ em dưới 5 tuổi bị suy dinh dưỡng (cân nặng theo tuổi)</t>
  </si>
  <si>
    <t>Thành phố</t>
  </si>
  <si>
    <t>Tỉnh</t>
  </si>
  <si>
    <t>Nội dung</t>
  </si>
  <si>
    <t>Chênh lệch</t>
  </si>
  <si>
    <t>Sản lượng Lúa mùa</t>
  </si>
  <si>
    <t>Cây Ngô vụ xuân sớm, xuân hè</t>
  </si>
  <si>
    <t>Cây Ngô Sản lượng xuân sớm, xuân hè</t>
  </si>
  <si>
    <t>Tổng đàn gia súc (Lợn)</t>
  </si>
  <si>
    <t>GIÁ TRỊ SẢN XUẤT CÔNG NGHIỆP (THEO GIÁ SO SÁNH 2010)</t>
  </si>
  <si>
    <t>CÁC SẢN PHẨM NÔNG NGHIỆP CHỦ YẾU</t>
  </si>
  <si>
    <r>
      <t>%</t>
    </r>
    <r>
      <rPr>
        <i/>
        <sz val="14"/>
        <rFont val="Times New Roman"/>
        <family val="1"/>
      </rPr>
      <t>o</t>
    </r>
  </si>
  <si>
    <t>1. Lĩnh vực NNLNTS 2025</t>
  </si>
  <si>
    <t>2. Lĩnh vực Công nghiệp 2025</t>
  </si>
  <si>
    <r>
      <t xml:space="preserve">Trong đó: </t>
    </r>
    <r>
      <rPr>
        <sz val="14"/>
        <rFont val="Times New Roman"/>
        <family val="1"/>
      </rPr>
      <t>+ Lao động nữ</t>
    </r>
  </si>
  <si>
    <r>
      <t xml:space="preserve">   </t>
    </r>
    <r>
      <rPr>
        <i/>
        <sz val="14"/>
        <rFont val="Times New Roman"/>
        <family val="1"/>
      </rPr>
      <t xml:space="preserve">Trong đó: </t>
    </r>
    <r>
      <rPr>
        <sz val="14"/>
        <rFont val="Times New Roman"/>
        <family val="1"/>
      </rPr>
      <t>Tỷ lệ thất nghiệp nữ khu vực thành thị</t>
    </r>
  </si>
  <si>
    <r>
      <t xml:space="preserve">Trong đó: </t>
    </r>
    <r>
      <rPr>
        <sz val="14"/>
        <rFont val="Times New Roman"/>
        <family val="1"/>
      </rPr>
      <t>Tỷ lệ sử dụng thời gian lao động nữ ở khu vực nông thôn</t>
    </r>
  </si>
  <si>
    <r>
      <t>(6.932 người/9.760 người)</t>
    </r>
    <r>
      <rPr>
        <sz val="14"/>
        <rFont val="Times New Roman"/>
        <family val="1"/>
      </rPr>
      <t xml:space="preserve"> </t>
    </r>
  </si>
  <si>
    <t>Số liệu theo báo cáo 5268/BC-UBND ngày 28/11/2024</t>
  </si>
  <si>
    <t>Số liệu chính thức thực hiện</t>
  </si>
  <si>
    <t>Tỷ lệ số thực hiện năm 2024/Kế hoạch giao năm 2024</t>
  </si>
  <si>
    <t>MỘT SỐ CHỈ TIÊU CHỦ YẾU KẾ HOẠCH PHÁT TRIỂN KINH TẾ - XÃ HỘI THỰC HIỆN NĂM 2024</t>
  </si>
  <si>
    <t>CHỈ TIÊU PHÁT TRIỂN VỀ SẢN XUẤT NÔNG NGHIỆP - LÂM NGHIỆP - THỦY SẢN, XÂY DỰNG NÔNG THÔN MỚI  THỰC HIỆN NĂM 2024</t>
  </si>
  <si>
    <t>(Kèm theo Báo cáo số     /BC-UBND ngày     tháng     năm 2025 của UBND thành phố Lai Châu)</t>
  </si>
  <si>
    <t>(Kèm theo Báo cáo số             /BC-UBND ngày     tháng      năm 2025 của UBND thành phố Lai Châu)</t>
  </si>
  <si>
    <t>(Kèm theo Báo cáo số              /BC-UBND ngày     tháng      năm 2025 của UBND thành phố Lai Châu)</t>
  </si>
  <si>
    <t>CHỈ TIÊU PHÁT TRIỂN SẢN XUẤT CÔNG NGHIỆP THỰC HIỆN NĂM 2024</t>
  </si>
  <si>
    <t>(Kèm theo Báo cáo số             /BC-UBND ngày        tháng      năm 2025 của UBND thành phố Lai Châu)</t>
  </si>
  <si>
    <t>CHỈ TIÊU VỀ PHÁT TRIỂN DỊCH VỤ VẬN TẢI THỰC HIỆN NĂM 2024</t>
  </si>
  <si>
    <t>CHỈ TIÊU VỀ PHÁT TRIỂN KINH TẾ TẬP THỂ - HỢP TÁC XÃ THỰC HIỆN NĂM 2024</t>
  </si>
  <si>
    <t>CHỈ TIÊU VỀ XÃ HỘI - LAO ĐỘNG - GIẢI QUYẾT VIỆC LÀM THỰC HIỆN NĂM 2024</t>
  </si>
  <si>
    <t>(Kèm theo Báo cáo số         /BC-UBND ngày     tháng     năm 2025 của UBND thành phố Lai Châu)</t>
  </si>
  <si>
    <t>CHỈ TIÊU VỀ ĐẤT ĐAI, TÀI NGUYÊN &amp; MÔI TRƯỜNG THỰC HIỆN NĂM 2024</t>
  </si>
  <si>
    <t>(Kèm theo Báo cáo số          /BC-UBND ngày     tháng     năm 2025 của UBND thành phố Lai Châu)</t>
  </si>
  <si>
    <t>(Kèm theo Báo cáo số       /BC-UBND ngày      tháng     năm 2025 của UBND thành phố Lai Châu)</t>
  </si>
  <si>
    <t>CHỈ TIÊU VỀ PHÁT TRIỂN DÂN SỐ - GIA ĐÌNH &amp; TRẺ EM THỰC HIỆN NĂM 2024</t>
  </si>
  <si>
    <t>(Kèm theo Báo cáo số      /BC-UBND ngày      tháng      năm 2025 của UBND thành phố Lai Châu)</t>
  </si>
  <si>
    <t>CHỈ TIÊU NGÀNH GIÁO DỤC VÀ ĐÀO TẠO THỰC HIỆN NĂM 2024</t>
  </si>
  <si>
    <t>CHỈ TIÊU VỀ PHÁT TRIỂN VĂN HÓA - THÔNG TIN - THỂ THAO THỰC HIỆN NĂM 2024</t>
  </si>
  <si>
    <t>CHỈ TIÊU VỀ THÔNG TIN - TRUYỀN THÔNG - PHÁT THANH TRUYỀN HÌNH THỰC HIỆN NĂM 2024</t>
  </si>
  <si>
    <t>CHỈ TIÊU NGÀNH Y TẾ THỰC HIỆN NĂM 2024</t>
  </si>
  <si>
    <t>Chính thực 2024</t>
  </si>
  <si>
    <t>(Kèm theo Báo cáo số                /BC-UBND ngày      tháng      năm 2025 của UBND thành phố Lai Châu)</t>
  </si>
  <si>
    <t>CHỈ TIÊU VỀ PHÁT TRIỂN THƯƠNG MẠI - DỊCH VỤ - DU LỊCH THỰC HIỆN NĂM 2024</t>
  </si>
  <si>
    <t>(Kèm theo Báo cáo số       /BC-UBND ngày      tháng 02 năm 2025 của UBND thành phố Lai Châu)</t>
  </si>
  <si>
    <t>(Kèm theo Báo cáo số          /BC-UBND ngày   tháng 02 năm 2024 của UBND thành phố Lai Châu)</t>
  </si>
  <si>
    <t>(Kèm theo Báo cáo số           /BC-UBND ngày      tháng     năm 2025 của UBND thành phố Lai Châu)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</si>
</sst>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 #,##0_);_(* \(#,##0\);_(* \-??_);_(@_)"/>
    <numFmt numFmtId="166" formatCode="#,##0;[Red]#,##0"/>
    <numFmt numFmtId="167" formatCode="_-* #,##0.00_-;\-* #,##0.00_-;_-* \-??_-;_-@_-"/>
    <numFmt numFmtId="168" formatCode="_-* #,##0.00\ _₫_-;\-* #,##0.00\ _₫_-;_-* \-??\ _₫_-;_-@_-"/>
    <numFmt numFmtId="169" formatCode="_(* #,##0.00_);_(* \(#,##0.00\);_(* \-??_);_(@_)"/>
    <numFmt numFmtId="170" formatCode="_(* #,##0.0_);_(* \(#,##0.0\);_(* \-??_);_(@_)"/>
    <numFmt numFmtId="171" formatCode="0.0"/>
    <numFmt numFmtId="172" formatCode="_-* #,##0.0_-;\-* #,##0.0_-;_-* \-??_-;_-@_-"/>
    <numFmt numFmtId="173" formatCode="_-* #,##0.0_-;\-* #,##0.0_-;_-* \-?_-;_-@_-"/>
    <numFmt numFmtId="174" formatCode="_(* #,##0.000_);_(* \(#,##0.000\);_(* \-??_);_(@_)"/>
    <numFmt numFmtId="175" formatCode="_(* #,##0.000_);_(* \(#,##0.000\);_(* \-???_);_(@_)"/>
    <numFmt numFmtId="176" formatCode="_(* #,##0.0_);_(* \(#,##0.0\);_(* \-?_);_(@_)"/>
    <numFmt numFmtId="177" formatCode="#,##0.0;[Red]#,##0.0"/>
    <numFmt numFmtId="178" formatCode="#,##0.0"/>
    <numFmt numFmtId="179" formatCode="_(* #,##0.0000_);_(* \(#,##0.0000\);_(* \-??_);_(@_)"/>
    <numFmt numFmtId="180" formatCode="0.000%"/>
    <numFmt numFmtId="181" formatCode="_(* #,##0_);_(* \(#,##0\);_(* &quot;-&quot;??_);_(@_)"/>
    <numFmt numFmtId="182" formatCode="_(* #,##0.0_);_(* \(#,##0.0\);_(* &quot;-&quot;??_);_(@_)"/>
    <numFmt numFmtId="183" formatCode="_(* #,##0.000_);_(* \(#,##0.000\);_(* &quot;-&quot;??_);_(@_)"/>
    <numFmt numFmtId="184" formatCode="0.000"/>
    <numFmt numFmtId="185" formatCode="_-* #,##0.00\ _₫_-;\-* #,##0.00\ _₫_-;_-* &quot;-&quot;??\ _₫_-;_-@_-"/>
  </numFmts>
  <fonts count="37">
    <font>
      <sz val="11"/>
      <color theme="1"/>
      <name val="Arial"/>
      <family val="2"/>
      <scheme val="minor"/>
    </font>
    <font>
      <sz val="11"/>
      <color rgb="FF000000"/>
      <name val="Calibri"/>
      <family val="2"/>
    </font>
    <font>
      <sz val="11"/>
      <color theme="1"/>
      <name val="Arial"/>
      <family val="2"/>
      <scheme val="minor"/>
    </font>
    <font>
      <sz val="12"/>
      <name val=".VnTime"/>
      <family val="2"/>
    </font>
    <font>
      <i/>
      <sz val="14"/>
      <name val="Times New Roman"/>
      <family val="1"/>
      <charset val="163"/>
    </font>
    <font>
      <sz val="14"/>
      <name val="Times New Roman"/>
      <family val="1"/>
      <charset val="163"/>
    </font>
    <font>
      <sz val="11"/>
      <name val="Calibri"/>
      <family val="2"/>
      <charset val="163"/>
    </font>
    <font>
      <b/>
      <sz val="14"/>
      <name val="Times New Roman"/>
      <family val="1"/>
      <charset val="163"/>
    </font>
    <font>
      <b/>
      <sz val="14"/>
      <name val="Times New Roman"/>
      <family val="1"/>
    </font>
    <font>
      <b/>
      <sz val="16"/>
      <name val="Times New Roman"/>
      <family val="1"/>
      <charset val="163"/>
    </font>
    <font>
      <sz val="16"/>
      <name val="Times New Roman"/>
      <family val="1"/>
      <charset val="163"/>
    </font>
    <font>
      <i/>
      <sz val="16"/>
      <name val="Times New Roman"/>
      <family val="1"/>
      <charset val="163"/>
    </font>
    <font>
      <sz val="16"/>
      <name val="Calibri"/>
      <family val="2"/>
      <charset val="163"/>
    </font>
    <font>
      <b/>
      <sz val="16"/>
      <name val="Times New Roman"/>
      <family val="1"/>
    </font>
    <font>
      <sz val="12"/>
      <name val="Times New Roman"/>
      <family val="1"/>
      <charset val="163"/>
    </font>
    <font>
      <sz val="9"/>
      <color indexed="81"/>
      <name val="Tahoma"/>
      <family val="2"/>
    </font>
    <font>
      <b/>
      <sz val="9"/>
      <color indexed="81"/>
      <name val="Tahoma"/>
      <family val="2"/>
    </font>
    <font>
      <b/>
      <sz val="14"/>
      <name val=".VnTime"/>
      <family val="2"/>
      <charset val="163"/>
    </font>
    <font>
      <sz val="11"/>
      <color theme="1"/>
      <name val="Times New Roman"/>
      <family val="1"/>
      <scheme val="major"/>
    </font>
    <font>
      <b/>
      <sz val="11"/>
      <color theme="1"/>
      <name val="Times New Roman"/>
      <family val="1"/>
      <scheme val="major"/>
    </font>
    <font>
      <b/>
      <i/>
      <sz val="14"/>
      <name val="Times New Roman"/>
      <family val="1"/>
      <charset val="163"/>
    </font>
    <font>
      <i/>
      <sz val="14"/>
      <name val="Times New Roman"/>
      <family val="1"/>
    </font>
    <font>
      <b/>
      <sz val="11"/>
      <name val="Calibri"/>
      <family val="2"/>
      <charset val="163"/>
    </font>
    <font>
      <b/>
      <i/>
      <sz val="11"/>
      <name val="Calibri"/>
      <family val="2"/>
      <charset val="163"/>
    </font>
    <font>
      <b/>
      <sz val="13"/>
      <name val="Times New Roman"/>
      <family val="1"/>
      <charset val="163"/>
    </font>
    <font>
      <i/>
      <u val="singleAccounting"/>
      <sz val="14"/>
      <name val="Times New Roman"/>
      <family val="1"/>
      <charset val="163"/>
    </font>
    <font>
      <b/>
      <sz val="12"/>
      <name val="Times New Roman"/>
      <family val="1"/>
      <charset val="163"/>
    </font>
    <font>
      <b/>
      <i/>
      <sz val="12"/>
      <name val="Times New Roman"/>
      <family val="1"/>
      <charset val="163"/>
    </font>
    <font>
      <b/>
      <i/>
      <sz val="11"/>
      <name val="Times New Roman"/>
      <family val="1"/>
      <charset val="163"/>
    </font>
    <font>
      <sz val="11"/>
      <name val="Times New Roman"/>
      <family val="1"/>
      <charset val="163"/>
    </font>
    <font>
      <b/>
      <sz val="11"/>
      <name val="Times New Roman"/>
      <family val="1"/>
      <charset val="163"/>
    </font>
    <font>
      <i/>
      <sz val="12"/>
      <name val="Times New Roman"/>
      <family val="1"/>
      <charset val="163"/>
    </font>
    <font>
      <sz val="14"/>
      <name val="Times New Roman"/>
      <family val="1"/>
    </font>
    <font>
      <b/>
      <u/>
      <sz val="14"/>
      <name val=".VnBook-AntiquaH"/>
      <family val="2"/>
      <charset val="163"/>
    </font>
    <font>
      <sz val="14"/>
      <color rgb="FF000000"/>
      <name val="Times New Roman"/>
      <family val="1"/>
    </font>
    <font>
      <b/>
      <i/>
      <sz val="14"/>
      <name val="Times New Roman"/>
      <family val="1"/>
    </font>
    <font>
      <b/>
      <u/>
      <sz val="16"/>
      <name val="Times New Roman"/>
      <family val="1"/>
      <charset val="163"/>
    </font>
  </fonts>
  <fills count="9">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rgb="FFFFFFFF"/>
        <bgColor rgb="FFFFFFCC"/>
      </patternFill>
    </fill>
    <fill>
      <patternFill patternType="solid">
        <fgColor theme="0"/>
        <bgColor rgb="FFFFFFCC"/>
      </patternFill>
    </fill>
    <fill>
      <patternFill patternType="solid">
        <fgColor rgb="FFFFFF00"/>
        <bgColor rgb="FFFFFFCC"/>
      </patternFill>
    </fill>
    <fill>
      <patternFill patternType="solid">
        <fgColor rgb="FFFFFF00"/>
        <bgColor indexed="64"/>
      </patternFill>
    </fill>
    <fill>
      <patternFill patternType="solid">
        <fgColor rgb="FFFFFF00"/>
        <bgColor rgb="FFFFFF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1" fillId="0" borderId="0"/>
    <xf numFmtId="168" fontId="1" fillId="0" borderId="0" applyBorder="0" applyAlignment="0" applyProtection="0"/>
    <xf numFmtId="9" fontId="1"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3" fillId="0" borderId="0"/>
  </cellStyleXfs>
  <cellXfs count="642">
    <xf numFmtId="0" fontId="0" fillId="0" borderId="0" xfId="0"/>
    <xf numFmtId="0" fontId="5" fillId="0" borderId="0" xfId="1" applyFont="1" applyAlignment="1">
      <alignment horizontal="center" vertical="center"/>
    </xf>
    <xf numFmtId="0" fontId="6" fillId="0" borderId="0" xfId="1" applyFont="1"/>
    <xf numFmtId="0" fontId="5" fillId="0" borderId="1" xfId="1" applyFont="1" applyBorder="1" applyAlignment="1">
      <alignment horizontal="center" vertical="center"/>
    </xf>
    <xf numFmtId="0" fontId="5" fillId="0" borderId="1" xfId="1" applyFont="1" applyBorder="1" applyAlignment="1">
      <alignment horizontal="left" vertical="center" wrapText="1"/>
    </xf>
    <xf numFmtId="165" fontId="5" fillId="0" borderId="1" xfId="1" applyNumberFormat="1" applyFont="1" applyBorder="1" applyAlignment="1">
      <alignment vertical="center"/>
    </xf>
    <xf numFmtId="165" fontId="5" fillId="0" borderId="8" xfId="1" applyNumberFormat="1" applyFont="1" applyBorder="1" applyAlignment="1">
      <alignment vertical="center"/>
    </xf>
    <xf numFmtId="0" fontId="5" fillId="0" borderId="1" xfId="1" applyFont="1" applyBorder="1" applyAlignment="1">
      <alignment horizontal="left" vertical="center"/>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xf>
    <xf numFmtId="165" fontId="5" fillId="2" borderId="1" xfId="1" applyNumberFormat="1" applyFont="1" applyFill="1" applyBorder="1" applyAlignment="1">
      <alignment vertical="center"/>
    </xf>
    <xf numFmtId="3" fontId="5" fillId="2" borderId="1" xfId="1" applyNumberFormat="1" applyFont="1" applyFill="1" applyBorder="1" applyAlignment="1">
      <alignment vertical="center"/>
    </xf>
    <xf numFmtId="170" fontId="5" fillId="2" borderId="1" xfId="1" applyNumberFormat="1" applyFont="1" applyFill="1" applyBorder="1" applyAlignment="1">
      <alignment vertical="center"/>
    </xf>
    <xf numFmtId="165" fontId="5" fillId="2" borderId="8" xfId="1" applyNumberFormat="1" applyFont="1" applyFill="1" applyBorder="1" applyAlignment="1">
      <alignment vertical="center"/>
    </xf>
    <xf numFmtId="0" fontId="5" fillId="2" borderId="0" xfId="1" applyFont="1" applyFill="1" applyAlignment="1">
      <alignment horizontal="center" vertical="center"/>
    </xf>
    <xf numFmtId="0" fontId="6" fillId="2" borderId="0" xfId="1" applyFont="1" applyFill="1"/>
    <xf numFmtId="0" fontId="5" fillId="0" borderId="1" xfId="1" applyFont="1" applyBorder="1" applyAlignment="1">
      <alignment horizontal="center" vertical="center" wrapText="1"/>
    </xf>
    <xf numFmtId="166" fontId="5" fillId="2" borderId="1" xfId="1" applyNumberFormat="1" applyFont="1" applyFill="1" applyBorder="1" applyAlignment="1">
      <alignment vertical="center"/>
    </xf>
    <xf numFmtId="0" fontId="5" fillId="2" borderId="1" xfId="1" applyFont="1" applyFill="1" applyBorder="1" applyAlignment="1">
      <alignment horizontal="left" vertical="center" wrapText="1"/>
    </xf>
    <xf numFmtId="177" fontId="5" fillId="2" borderId="1" xfId="1" applyNumberFormat="1" applyFont="1" applyFill="1" applyBorder="1" applyAlignment="1">
      <alignment vertical="center"/>
    </xf>
    <xf numFmtId="0" fontId="5" fillId="2" borderId="1" xfId="1" applyFont="1" applyFill="1" applyBorder="1" applyAlignment="1">
      <alignment horizontal="right" vertical="center"/>
    </xf>
    <xf numFmtId="0" fontId="5" fillId="2" borderId="0" xfId="1" applyFont="1" applyFill="1" applyAlignment="1">
      <alignment horizontal="right" vertical="center"/>
    </xf>
    <xf numFmtId="171" fontId="5" fillId="2" borderId="1" xfId="1" applyNumberFormat="1" applyFont="1" applyFill="1" applyBorder="1" applyAlignment="1">
      <alignment vertical="center"/>
    </xf>
    <xf numFmtId="0" fontId="5" fillId="0" borderId="1" xfId="1" applyFont="1" applyBorder="1" applyAlignment="1">
      <alignment vertical="center"/>
    </xf>
    <xf numFmtId="0" fontId="5" fillId="5" borderId="0" xfId="1" applyFont="1" applyFill="1" applyAlignment="1">
      <alignment horizontal="right" vertical="center"/>
    </xf>
    <xf numFmtId="0" fontId="7" fillId="5" borderId="0" xfId="1" applyFont="1" applyFill="1" applyAlignment="1">
      <alignment horizontal="right" vertical="center"/>
    </xf>
    <xf numFmtId="0" fontId="7" fillId="2" borderId="0" xfId="1" applyFont="1" applyFill="1" applyAlignment="1">
      <alignment horizontal="right" vertical="center"/>
    </xf>
    <xf numFmtId="0" fontId="7" fillId="5" borderId="1" xfId="1" applyFont="1" applyFill="1" applyBorder="1" applyAlignment="1">
      <alignment horizontal="center" vertical="center" wrapText="1"/>
    </xf>
    <xf numFmtId="165" fontId="5" fillId="2" borderId="1" xfId="1" applyNumberFormat="1" applyFont="1" applyFill="1" applyBorder="1" applyAlignment="1">
      <alignment horizontal="right" vertical="center"/>
    </xf>
    <xf numFmtId="1" fontId="5" fillId="2" borderId="1" xfId="1" applyNumberFormat="1" applyFont="1" applyFill="1" applyBorder="1" applyAlignment="1">
      <alignment horizontal="right" vertical="center"/>
    </xf>
    <xf numFmtId="0" fontId="5" fillId="5" borderId="1" xfId="1" applyFont="1" applyFill="1" applyBorder="1" applyAlignment="1">
      <alignment horizontal="right" vertical="center"/>
    </xf>
    <xf numFmtId="165" fontId="5" fillId="5" borderId="1" xfId="1" applyNumberFormat="1" applyFont="1" applyFill="1" applyBorder="1" applyAlignment="1">
      <alignment horizontal="right" vertical="center"/>
    </xf>
    <xf numFmtId="1" fontId="5" fillId="5" borderId="1" xfId="1" applyNumberFormat="1" applyFont="1" applyFill="1" applyBorder="1" applyAlignment="1">
      <alignment horizontal="right" vertical="center"/>
    </xf>
    <xf numFmtId="171" fontId="5" fillId="5" borderId="1" xfId="1" applyNumberFormat="1" applyFont="1" applyFill="1" applyBorder="1" applyAlignment="1">
      <alignment horizontal="right" vertical="center"/>
    </xf>
    <xf numFmtId="0" fontId="5" fillId="2" borderId="1" xfId="1" applyFont="1" applyFill="1" applyBorder="1" applyAlignment="1">
      <alignment horizontal="center" vertical="center" wrapText="1"/>
    </xf>
    <xf numFmtId="170" fontId="5" fillId="2" borderId="1" xfId="1" applyNumberFormat="1" applyFont="1" applyFill="1" applyBorder="1" applyAlignment="1">
      <alignment horizontal="right" vertical="center"/>
    </xf>
    <xf numFmtId="171" fontId="5" fillId="2" borderId="1" xfId="1" applyNumberFormat="1" applyFont="1" applyFill="1" applyBorder="1" applyAlignment="1">
      <alignment horizontal="right" vertical="center"/>
    </xf>
    <xf numFmtId="0" fontId="5" fillId="2" borderId="1" xfId="1" quotePrefix="1" applyFont="1" applyFill="1" applyBorder="1" applyAlignment="1">
      <alignment horizontal="left" vertical="center" wrapText="1"/>
    </xf>
    <xf numFmtId="170" fontId="5" fillId="5" borderId="1" xfId="1" applyNumberFormat="1" applyFont="1" applyFill="1" applyBorder="1" applyAlignment="1">
      <alignment horizontal="right" vertical="center"/>
    </xf>
    <xf numFmtId="9" fontId="5" fillId="5" borderId="1" xfId="1" applyNumberFormat="1" applyFont="1" applyFill="1" applyBorder="1" applyAlignment="1">
      <alignment horizontal="right" vertical="center"/>
    </xf>
    <xf numFmtId="0" fontId="5" fillId="2" borderId="0" xfId="1" applyFont="1" applyFill="1" applyAlignment="1">
      <alignment horizontal="left" vertical="center"/>
    </xf>
    <xf numFmtId="165" fontId="8" fillId="2" borderId="1" xfId="1" applyNumberFormat="1" applyFont="1" applyFill="1" applyBorder="1" applyAlignment="1">
      <alignment horizontal="center" vertical="center"/>
    </xf>
    <xf numFmtId="0" fontId="8" fillId="2" borderId="0" xfId="1" applyFont="1" applyFill="1" applyAlignment="1">
      <alignment horizontal="right" vertical="center"/>
    </xf>
    <xf numFmtId="0" fontId="9" fillId="2" borderId="1" xfId="1" applyFont="1" applyFill="1" applyBorder="1" applyAlignment="1">
      <alignment horizontal="center" vertical="center"/>
    </xf>
    <xf numFmtId="0" fontId="10" fillId="2" borderId="1" xfId="1" applyFont="1" applyFill="1" applyBorder="1" applyAlignment="1">
      <alignment horizontal="left" vertical="center" wrapText="1"/>
    </xf>
    <xf numFmtId="0" fontId="10" fillId="2" borderId="1" xfId="1" applyFont="1" applyFill="1" applyBorder="1" applyAlignment="1">
      <alignment horizontal="center" vertical="center"/>
    </xf>
    <xf numFmtId="165" fontId="10" fillId="2" borderId="1" xfId="1" applyNumberFormat="1" applyFont="1" applyFill="1" applyBorder="1" applyAlignment="1">
      <alignment horizontal="center" vertical="center"/>
    </xf>
    <xf numFmtId="170" fontId="10" fillId="2" borderId="1" xfId="1" applyNumberFormat="1" applyFont="1" applyFill="1" applyBorder="1" applyAlignment="1">
      <alignment horizontal="center" vertical="center"/>
    </xf>
    <xf numFmtId="0" fontId="11" fillId="2" borderId="1" xfId="1" applyFont="1" applyFill="1" applyBorder="1" applyAlignment="1">
      <alignment horizontal="left" vertical="center" wrapText="1"/>
    </xf>
    <xf numFmtId="170" fontId="10" fillId="2" borderId="1" xfId="1" applyNumberFormat="1" applyFont="1" applyFill="1" applyBorder="1" applyAlignment="1">
      <alignment horizontal="left" vertical="center" wrapText="1"/>
    </xf>
    <xf numFmtId="10" fontId="10" fillId="2" borderId="1" xfId="1" applyNumberFormat="1" applyFont="1" applyFill="1" applyBorder="1" applyAlignment="1">
      <alignment horizontal="center" vertical="center"/>
    </xf>
    <xf numFmtId="0" fontId="10" fillId="2" borderId="0" xfId="1" applyFont="1" applyFill="1"/>
    <xf numFmtId="0" fontId="12" fillId="2" borderId="0" xfId="1" applyFont="1" applyFill="1"/>
    <xf numFmtId="170" fontId="10" fillId="2" borderId="1" xfId="1" applyNumberFormat="1" applyFont="1" applyFill="1" applyBorder="1" applyAlignment="1">
      <alignment horizontal="center" vertical="center" wrapText="1"/>
    </xf>
    <xf numFmtId="0" fontId="9" fillId="2" borderId="1" xfId="1" applyFont="1" applyFill="1" applyBorder="1" applyAlignment="1">
      <alignment horizontal="left" vertical="center"/>
    </xf>
    <xf numFmtId="171" fontId="10" fillId="2" borderId="0" xfId="1" applyNumberFormat="1" applyFont="1" applyFill="1"/>
    <xf numFmtId="0" fontId="9" fillId="2" borderId="0" xfId="1" applyFont="1" applyFill="1"/>
    <xf numFmtId="169" fontId="10" fillId="2" borderId="1" xfId="1" applyNumberFormat="1" applyFont="1" applyFill="1" applyBorder="1" applyAlignment="1">
      <alignment horizontal="center" vertical="center"/>
    </xf>
    <xf numFmtId="1" fontId="10" fillId="2" borderId="0" xfId="1" applyNumberFormat="1" applyFont="1" applyFill="1"/>
    <xf numFmtId="0" fontId="9" fillId="2" borderId="1" xfId="1" applyFont="1" applyFill="1" applyBorder="1" applyAlignment="1">
      <alignment horizontal="left" vertical="center" wrapText="1"/>
    </xf>
    <xf numFmtId="179" fontId="10" fillId="2" borderId="1" xfId="1" applyNumberFormat="1" applyFont="1" applyFill="1" applyBorder="1" applyAlignment="1">
      <alignment horizontal="center" vertical="center"/>
    </xf>
    <xf numFmtId="0" fontId="9" fillId="2" borderId="0" xfId="1" applyFont="1" applyFill="1" applyAlignment="1">
      <alignment wrapText="1"/>
    </xf>
    <xf numFmtId="0" fontId="14" fillId="2" borderId="1" xfId="1" applyFont="1" applyFill="1" applyBorder="1" applyAlignment="1">
      <alignment horizontal="center" vertical="center" wrapText="1"/>
    </xf>
    <xf numFmtId="0" fontId="7" fillId="2" borderId="1"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1" xfId="1" applyFont="1" applyFill="1" applyBorder="1" applyAlignment="1">
      <alignment horizontal="left" vertical="center" wrapText="1"/>
    </xf>
    <xf numFmtId="165" fontId="8" fillId="5" borderId="1" xfId="1" applyNumberFormat="1" applyFont="1" applyFill="1" applyBorder="1" applyAlignment="1">
      <alignment horizontal="right" vertical="center"/>
    </xf>
    <xf numFmtId="0" fontId="8" fillId="5" borderId="1" xfId="1" applyFont="1" applyFill="1" applyBorder="1" applyAlignment="1">
      <alignment horizontal="right" vertical="center"/>
    </xf>
    <xf numFmtId="0" fontId="8" fillId="5" borderId="0" xfId="1" applyFont="1" applyFill="1" applyAlignment="1">
      <alignment horizontal="right" vertical="center"/>
    </xf>
    <xf numFmtId="0" fontId="7" fillId="2" borderId="1" xfId="1" applyFont="1" applyFill="1" applyBorder="1" applyAlignment="1">
      <alignment horizontal="left" vertical="center" wrapText="1"/>
    </xf>
    <xf numFmtId="0" fontId="17" fillId="2" borderId="1" xfId="1" applyFont="1" applyFill="1" applyBorder="1" applyAlignment="1">
      <alignment horizontal="center" vertical="center" wrapText="1"/>
    </xf>
    <xf numFmtId="165" fontId="7" fillId="5" borderId="1" xfId="1" applyNumberFormat="1" applyFont="1" applyFill="1" applyBorder="1" applyAlignment="1">
      <alignment horizontal="right" vertical="center"/>
    </xf>
    <xf numFmtId="0" fontId="7" fillId="5" borderId="1" xfId="1" applyFont="1" applyFill="1" applyBorder="1" applyAlignment="1">
      <alignment horizontal="right" vertical="center"/>
    </xf>
    <xf numFmtId="165" fontId="8" fillId="5" borderId="1" xfId="1" applyNumberFormat="1" applyFont="1" applyFill="1" applyBorder="1" applyAlignment="1">
      <alignment vertical="center"/>
    </xf>
    <xf numFmtId="0" fontId="8" fillId="2" borderId="1" xfId="1" applyFont="1" applyFill="1" applyBorder="1" applyAlignment="1">
      <alignment horizontal="center" vertical="center" wrapText="1"/>
    </xf>
    <xf numFmtId="0" fontId="18" fillId="0" borderId="0" xfId="0" applyFont="1"/>
    <xf numFmtId="0" fontId="19" fillId="0" borderId="1" xfId="0" applyFont="1" applyBorder="1" applyAlignment="1">
      <alignment horizontal="center" vertical="center"/>
    </xf>
    <xf numFmtId="0" fontId="19" fillId="0" borderId="0" xfId="0" applyFont="1" applyAlignment="1">
      <alignment vertical="center"/>
    </xf>
    <xf numFmtId="0" fontId="18" fillId="0" borderId="0" xfId="0" applyFont="1" applyAlignment="1">
      <alignment vertical="center"/>
    </xf>
    <xf numFmtId="182" fontId="18" fillId="0" borderId="1" xfId="5" applyNumberFormat="1" applyFont="1" applyBorder="1" applyAlignment="1">
      <alignment vertical="center"/>
    </xf>
    <xf numFmtId="181" fontId="18" fillId="0" borderId="1" xfId="5" applyNumberFormat="1" applyFont="1" applyBorder="1" applyAlignment="1">
      <alignment vertical="center"/>
    </xf>
    <xf numFmtId="0" fontId="18" fillId="0" borderId="1" xfId="0" applyFont="1" applyBorder="1" applyAlignment="1">
      <alignment vertical="center"/>
    </xf>
    <xf numFmtId="184" fontId="18" fillId="0" borderId="1" xfId="0" applyNumberFormat="1" applyFont="1" applyBorder="1" applyAlignment="1">
      <alignment vertical="center"/>
    </xf>
    <xf numFmtId="0" fontId="18" fillId="0" borderId="1" xfId="0" applyFont="1" applyBorder="1" applyAlignment="1">
      <alignment vertical="center" wrapText="1"/>
    </xf>
    <xf numFmtId="0" fontId="5" fillId="6" borderId="1" xfId="1" applyFont="1" applyFill="1" applyBorder="1" applyAlignment="1">
      <alignment horizontal="right" vertical="center"/>
    </xf>
    <xf numFmtId="0" fontId="5" fillId="4" borderId="0" xfId="1" applyFont="1" applyFill="1" applyAlignment="1">
      <alignment horizontal="center" vertical="center"/>
    </xf>
    <xf numFmtId="0" fontId="7" fillId="4" borderId="1" xfId="1" applyFont="1" applyFill="1" applyBorder="1" applyAlignment="1">
      <alignment horizontal="center" vertical="center"/>
    </xf>
    <xf numFmtId="0" fontId="7" fillId="4" borderId="1" xfId="1" applyFont="1" applyFill="1" applyBorder="1" applyAlignment="1">
      <alignment horizontal="center" vertical="center" wrapText="1"/>
    </xf>
    <xf numFmtId="0" fontId="7" fillId="4" borderId="5" xfId="1" applyFont="1" applyFill="1" applyBorder="1" applyAlignment="1">
      <alignment horizontal="center" vertical="center" wrapText="1"/>
    </xf>
    <xf numFmtId="0" fontId="5" fillId="4" borderId="1" xfId="1" applyFont="1" applyFill="1" applyBorder="1" applyAlignment="1">
      <alignment horizontal="center" vertical="center"/>
    </xf>
    <xf numFmtId="0" fontId="5" fillId="4" borderId="1" xfId="1" applyFont="1" applyFill="1" applyBorder="1" applyAlignment="1">
      <alignment horizontal="left" vertical="center"/>
    </xf>
    <xf numFmtId="0" fontId="5" fillId="4" borderId="1" xfId="1" applyFont="1" applyFill="1" applyBorder="1" applyAlignment="1">
      <alignment horizontal="right" vertical="center"/>
    </xf>
    <xf numFmtId="165" fontId="5" fillId="4" borderId="1" xfId="1" applyNumberFormat="1" applyFont="1" applyFill="1" applyBorder="1" applyAlignment="1">
      <alignment horizontal="right" vertical="center"/>
    </xf>
    <xf numFmtId="165" fontId="5" fillId="4" borderId="1" xfId="1" applyNumberFormat="1" applyFont="1" applyFill="1" applyBorder="1" applyAlignment="1">
      <alignment horizontal="center" vertical="center"/>
    </xf>
    <xf numFmtId="0" fontId="5" fillId="4" borderId="1" xfId="1" applyFont="1" applyFill="1" applyBorder="1" applyAlignment="1">
      <alignment horizontal="left" vertical="center" wrapText="1"/>
    </xf>
    <xf numFmtId="0" fontId="5" fillId="4" borderId="1" xfId="1" applyFont="1" applyFill="1" applyBorder="1" applyAlignment="1">
      <alignment horizontal="center" vertical="center" wrapText="1"/>
    </xf>
    <xf numFmtId="3" fontId="5" fillId="4" borderId="1" xfId="1" applyNumberFormat="1" applyFont="1" applyFill="1" applyBorder="1" applyAlignment="1">
      <alignment horizontal="right" vertical="center"/>
    </xf>
    <xf numFmtId="0" fontId="5" fillId="4" borderId="1" xfId="1" applyFont="1" applyFill="1" applyBorder="1" applyAlignment="1">
      <alignment vertical="center"/>
    </xf>
    <xf numFmtId="0" fontId="5" fillId="4" borderId="6" xfId="1" applyFont="1" applyFill="1" applyBorder="1" applyAlignment="1">
      <alignment horizontal="center" vertical="center"/>
    </xf>
    <xf numFmtId="0" fontId="5" fillId="4" borderId="6" xfId="1" applyFont="1" applyFill="1" applyBorder="1" applyAlignment="1">
      <alignment horizontal="left" vertical="center" wrapText="1"/>
    </xf>
    <xf numFmtId="0" fontId="5" fillId="4" borderId="0" xfId="1" applyFont="1" applyFill="1" applyAlignment="1">
      <alignment horizontal="left" vertical="center"/>
    </xf>
    <xf numFmtId="0" fontId="5" fillId="4" borderId="0" xfId="1" applyFont="1" applyFill="1"/>
    <xf numFmtId="0" fontId="5" fillId="6" borderId="0" xfId="1" applyFont="1" applyFill="1"/>
    <xf numFmtId="0" fontId="5" fillId="0" borderId="0" xfId="1" applyFont="1"/>
    <xf numFmtId="0" fontId="7" fillId="6" borderId="1" xfId="1" applyFont="1" applyFill="1" applyBorder="1" applyAlignment="1">
      <alignment horizontal="center" vertical="center" wrapText="1"/>
    </xf>
    <xf numFmtId="0" fontId="5" fillId="4" borderId="1" xfId="1" applyFont="1" applyFill="1" applyBorder="1"/>
    <xf numFmtId="1" fontId="5" fillId="4" borderId="1" xfId="1" applyNumberFormat="1" applyFont="1" applyFill="1" applyBorder="1" applyAlignment="1">
      <alignment vertical="center"/>
    </xf>
    <xf numFmtId="0" fontId="5" fillId="4" borderId="8" xfId="1" applyFont="1" applyFill="1" applyBorder="1" applyAlignment="1">
      <alignment horizontal="center" vertical="center"/>
    </xf>
    <xf numFmtId="0" fontId="5" fillId="6" borderId="8" xfId="1" applyFont="1" applyFill="1" applyBorder="1" applyAlignment="1">
      <alignment horizontal="center" vertical="center"/>
    </xf>
    <xf numFmtId="0" fontId="5" fillId="4" borderId="8" xfId="1" applyFont="1" applyFill="1" applyBorder="1" applyAlignment="1">
      <alignment vertical="center"/>
    </xf>
    <xf numFmtId="0" fontId="5" fillId="6" borderId="8" xfId="1" applyFont="1" applyFill="1" applyBorder="1" applyAlignment="1">
      <alignment vertical="center"/>
    </xf>
    <xf numFmtId="0" fontId="5" fillId="0" borderId="0" xfId="1" applyFont="1" applyAlignment="1">
      <alignment vertical="center"/>
    </xf>
    <xf numFmtId="0" fontId="5" fillId="4" borderId="8" xfId="1" applyFont="1" applyFill="1" applyBorder="1" applyAlignment="1">
      <alignment horizontal="right" vertical="center"/>
    </xf>
    <xf numFmtId="0" fontId="5" fillId="6" borderId="8" xfId="1" applyFont="1" applyFill="1" applyBorder="1" applyAlignment="1">
      <alignment horizontal="right" vertical="center"/>
    </xf>
    <xf numFmtId="2" fontId="5" fillId="4" borderId="1" xfId="1" applyNumberFormat="1" applyFont="1" applyFill="1" applyBorder="1" applyAlignment="1">
      <alignment horizontal="right" vertical="center"/>
    </xf>
    <xf numFmtId="171" fontId="5" fillId="4" borderId="1" xfId="1" applyNumberFormat="1" applyFont="1" applyFill="1" applyBorder="1" applyAlignment="1">
      <alignment vertical="center"/>
    </xf>
    <xf numFmtId="2" fontId="5" fillId="4" borderId="8" xfId="1" applyNumberFormat="1" applyFont="1" applyFill="1" applyBorder="1" applyAlignment="1">
      <alignment horizontal="right" vertical="center"/>
    </xf>
    <xf numFmtId="2" fontId="5" fillId="6" borderId="8" xfId="1" applyNumberFormat="1" applyFont="1" applyFill="1" applyBorder="1" applyAlignment="1">
      <alignment horizontal="right" vertical="center"/>
    </xf>
    <xf numFmtId="171" fontId="5" fillId="4" borderId="1" xfId="1" applyNumberFormat="1" applyFont="1" applyFill="1" applyBorder="1" applyAlignment="1">
      <alignment horizontal="right" vertical="center"/>
    </xf>
    <xf numFmtId="2" fontId="5" fillId="5" borderId="1" xfId="1" applyNumberFormat="1" applyFont="1" applyFill="1" applyBorder="1" applyAlignment="1">
      <alignment horizontal="right" vertical="center"/>
    </xf>
    <xf numFmtId="0" fontId="14" fillId="0" borderId="1" xfId="1" applyFont="1" applyBorder="1" applyAlignment="1">
      <alignment horizontal="center" vertical="center"/>
    </xf>
    <xf numFmtId="171" fontId="14" fillId="4" borderId="8" xfId="1" applyNumberFormat="1" applyFont="1" applyFill="1" applyBorder="1" applyAlignment="1">
      <alignment horizontal="right" vertical="center"/>
    </xf>
    <xf numFmtId="171" fontId="14" fillId="6" borderId="8" xfId="1" applyNumberFormat="1" applyFont="1" applyFill="1" applyBorder="1" applyAlignment="1">
      <alignment horizontal="right" vertical="center"/>
    </xf>
    <xf numFmtId="0" fontId="14" fillId="4" borderId="8" xfId="1" applyFont="1" applyFill="1" applyBorder="1" applyAlignment="1">
      <alignment horizontal="right" vertical="center"/>
    </xf>
    <xf numFmtId="0" fontId="14" fillId="6" borderId="8" xfId="1" applyFont="1" applyFill="1" applyBorder="1" applyAlignment="1">
      <alignment horizontal="right" vertical="center"/>
    </xf>
    <xf numFmtId="0" fontId="5" fillId="4" borderId="0" xfId="1" applyFont="1" applyFill="1" applyAlignment="1">
      <alignment vertical="center"/>
    </xf>
    <xf numFmtId="0" fontId="5" fillId="0" borderId="9" xfId="1" applyFont="1" applyBorder="1" applyAlignment="1">
      <alignment horizontal="center" vertical="center"/>
    </xf>
    <xf numFmtId="0" fontId="5" fillId="6" borderId="9" xfId="1" applyFont="1" applyFill="1" applyBorder="1" applyAlignment="1">
      <alignment horizontal="right" vertical="center"/>
    </xf>
    <xf numFmtId="0" fontId="5" fillId="4" borderId="9" xfId="1" applyFont="1" applyFill="1" applyBorder="1" applyAlignment="1">
      <alignment horizontal="right" vertical="center"/>
    </xf>
    <xf numFmtId="0" fontId="5" fillId="4" borderId="6" xfId="1" applyFont="1" applyFill="1" applyBorder="1" applyAlignment="1">
      <alignment horizontal="right" vertical="center"/>
    </xf>
    <xf numFmtId="0" fontId="20" fillId="0" borderId="0" xfId="1" applyFont="1" applyAlignment="1">
      <alignment vertical="center"/>
    </xf>
    <xf numFmtId="165" fontId="5" fillId="4" borderId="1" xfId="1" applyNumberFormat="1" applyFont="1" applyFill="1" applyBorder="1" applyAlignment="1">
      <alignment vertical="center"/>
    </xf>
    <xf numFmtId="165" fontId="5" fillId="5" borderId="1" xfId="1" applyNumberFormat="1" applyFont="1" applyFill="1" applyBorder="1" applyAlignment="1">
      <alignment vertical="center"/>
    </xf>
    <xf numFmtId="170" fontId="5" fillId="4" borderId="1" xfId="1" applyNumberFormat="1" applyFont="1" applyFill="1" applyBorder="1" applyAlignment="1">
      <alignment vertical="center"/>
    </xf>
    <xf numFmtId="169" fontId="5" fillId="4" borderId="1" xfId="1" applyNumberFormat="1" applyFont="1" applyFill="1" applyBorder="1" applyAlignment="1">
      <alignment vertical="center"/>
    </xf>
    <xf numFmtId="165" fontId="5" fillId="4" borderId="8" xfId="1" applyNumberFormat="1" applyFont="1" applyFill="1" applyBorder="1" applyAlignment="1">
      <alignment vertical="center"/>
    </xf>
    <xf numFmtId="0" fontId="6" fillId="4" borderId="0" xfId="1" applyFont="1" applyFill="1"/>
    <xf numFmtId="167" fontId="5" fillId="4" borderId="1" xfId="1" applyNumberFormat="1" applyFont="1" applyFill="1" applyBorder="1" applyAlignment="1">
      <alignment vertical="center"/>
    </xf>
    <xf numFmtId="170" fontId="5" fillId="4" borderId="8" xfId="1" applyNumberFormat="1" applyFont="1" applyFill="1" applyBorder="1" applyAlignment="1">
      <alignment vertical="center"/>
    </xf>
    <xf numFmtId="169" fontId="5" fillId="4" borderId="8" xfId="1" applyNumberFormat="1" applyFont="1" applyFill="1" applyBorder="1" applyAlignment="1">
      <alignment vertical="center"/>
    </xf>
    <xf numFmtId="0" fontId="5" fillId="5" borderId="1" xfId="1" applyFont="1" applyFill="1" applyBorder="1" applyAlignment="1">
      <alignment horizontal="center" vertical="center"/>
    </xf>
    <xf numFmtId="0" fontId="5" fillId="5" borderId="1" xfId="1" applyFont="1" applyFill="1" applyBorder="1" applyAlignment="1">
      <alignment horizontal="left" vertical="center"/>
    </xf>
    <xf numFmtId="170" fontId="5" fillId="5" borderId="1" xfId="1" applyNumberFormat="1" applyFont="1" applyFill="1" applyBorder="1" applyAlignment="1">
      <alignment vertical="center"/>
    </xf>
    <xf numFmtId="165" fontId="5" fillId="5" borderId="8" xfId="1" applyNumberFormat="1" applyFont="1" applyFill="1" applyBorder="1" applyAlignment="1">
      <alignment vertical="center"/>
    </xf>
    <xf numFmtId="0" fontId="5" fillId="5" borderId="0" xfId="1" applyFont="1" applyFill="1"/>
    <xf numFmtId="169" fontId="5" fillId="5" borderId="1" xfId="1" applyNumberFormat="1" applyFont="1" applyFill="1" applyBorder="1" applyAlignment="1">
      <alignment vertical="center"/>
    </xf>
    <xf numFmtId="170" fontId="5" fillId="5" borderId="8" xfId="1" applyNumberFormat="1" applyFont="1" applyFill="1" applyBorder="1" applyAlignment="1">
      <alignment vertical="center"/>
    </xf>
    <xf numFmtId="169" fontId="5" fillId="5" borderId="8" xfId="1" applyNumberFormat="1" applyFont="1" applyFill="1" applyBorder="1" applyAlignment="1">
      <alignment vertical="center"/>
    </xf>
    <xf numFmtId="169" fontId="5" fillId="4" borderId="1" xfId="1" applyNumberFormat="1" applyFont="1" applyFill="1" applyBorder="1" applyAlignment="1">
      <alignment vertical="center" wrapText="1"/>
    </xf>
    <xf numFmtId="170" fontId="5" fillId="5" borderId="1" xfId="1" applyNumberFormat="1" applyFont="1" applyFill="1" applyBorder="1" applyAlignment="1">
      <alignment vertical="center" wrapText="1"/>
    </xf>
    <xf numFmtId="169" fontId="5" fillId="5" borderId="1" xfId="1" applyNumberFormat="1" applyFont="1" applyFill="1" applyBorder="1" applyAlignment="1">
      <alignment vertical="center" wrapText="1"/>
    </xf>
    <xf numFmtId="167" fontId="5" fillId="5" borderId="1" xfId="1" applyNumberFormat="1" applyFont="1" applyFill="1" applyBorder="1" applyAlignment="1">
      <alignment vertical="center"/>
    </xf>
    <xf numFmtId="171" fontId="5" fillId="4" borderId="1" xfId="1" applyNumberFormat="1" applyFont="1" applyFill="1" applyBorder="1" applyAlignment="1">
      <alignment horizontal="right" vertical="center" wrapText="1"/>
    </xf>
    <xf numFmtId="0" fontId="5" fillId="4" borderId="1" xfId="1" quotePrefix="1" applyFont="1" applyFill="1" applyBorder="1" applyAlignment="1">
      <alignment horizontal="left" vertical="center" wrapText="1"/>
    </xf>
    <xf numFmtId="165" fontId="5" fillId="4" borderId="9" xfId="1" applyNumberFormat="1" applyFont="1" applyFill="1" applyBorder="1" applyAlignment="1">
      <alignment vertical="center"/>
    </xf>
    <xf numFmtId="0" fontId="8" fillId="4" borderId="1" xfId="1" applyFont="1" applyFill="1" applyBorder="1" applyAlignment="1">
      <alignment horizontal="center" vertical="center"/>
    </xf>
    <xf numFmtId="0" fontId="8" fillId="4" borderId="1" xfId="1" applyFont="1" applyFill="1" applyBorder="1" applyAlignment="1">
      <alignment horizontal="left" vertical="center"/>
    </xf>
    <xf numFmtId="165" fontId="8" fillId="4" borderId="1" xfId="1" applyNumberFormat="1" applyFont="1" applyFill="1" applyBorder="1" applyAlignment="1">
      <alignment vertical="center"/>
    </xf>
    <xf numFmtId="170" fontId="8" fillId="4" borderId="1" xfId="1" applyNumberFormat="1" applyFont="1" applyFill="1" applyBorder="1" applyAlignment="1">
      <alignment vertical="center"/>
    </xf>
    <xf numFmtId="165" fontId="8" fillId="4" borderId="8" xfId="1" applyNumberFormat="1" applyFont="1" applyFill="1" applyBorder="1" applyAlignment="1">
      <alignment vertical="center"/>
    </xf>
    <xf numFmtId="0" fontId="8" fillId="4" borderId="0" xfId="1" applyFont="1" applyFill="1"/>
    <xf numFmtId="165" fontId="8" fillId="4" borderId="1" xfId="1" applyNumberFormat="1" applyFont="1" applyFill="1" applyBorder="1" applyAlignment="1">
      <alignment horizontal="left" vertical="center"/>
    </xf>
    <xf numFmtId="165" fontId="8" fillId="4" borderId="1" xfId="1" applyNumberFormat="1" applyFont="1" applyFill="1" applyBorder="1" applyAlignment="1">
      <alignment horizontal="center" vertical="center"/>
    </xf>
    <xf numFmtId="165" fontId="8" fillId="4" borderId="7" xfId="1" applyNumberFormat="1" applyFont="1" applyFill="1" applyBorder="1" applyAlignment="1">
      <alignment vertical="center"/>
    </xf>
    <xf numFmtId="165" fontId="8" fillId="4" borderId="0" xfId="1" applyNumberFormat="1" applyFont="1" applyFill="1" applyAlignment="1">
      <alignment horizontal="center" vertical="center"/>
    </xf>
    <xf numFmtId="0" fontId="8" fillId="0" borderId="1" xfId="1" applyFont="1" applyBorder="1" applyAlignment="1">
      <alignment horizontal="center" vertical="center"/>
    </xf>
    <xf numFmtId="0" fontId="22" fillId="0" borderId="0" xfId="1" applyFont="1"/>
    <xf numFmtId="0" fontId="20" fillId="2" borderId="1" xfId="1" applyFont="1" applyFill="1" applyBorder="1" applyAlignment="1">
      <alignment horizontal="center" vertical="center"/>
    </xf>
    <xf numFmtId="0" fontId="20" fillId="2" borderId="1" xfId="1" applyFont="1" applyFill="1" applyBorder="1" applyAlignment="1">
      <alignment horizontal="left" vertical="center"/>
    </xf>
    <xf numFmtId="165" fontId="20" fillId="2" borderId="1" xfId="1" applyNumberFormat="1" applyFont="1" applyFill="1" applyBorder="1" applyAlignment="1">
      <alignment vertical="center"/>
    </xf>
    <xf numFmtId="3" fontId="20" fillId="2" borderId="1" xfId="1" applyNumberFormat="1" applyFont="1" applyFill="1" applyBorder="1" applyAlignment="1">
      <alignment vertical="center"/>
    </xf>
    <xf numFmtId="170" fontId="20" fillId="2" borderId="1" xfId="1" applyNumberFormat="1" applyFont="1" applyFill="1" applyBorder="1" applyAlignment="1">
      <alignment vertical="center"/>
    </xf>
    <xf numFmtId="165" fontId="20" fillId="2" borderId="8" xfId="1" applyNumberFormat="1" applyFont="1" applyFill="1" applyBorder="1" applyAlignment="1">
      <alignment vertical="center"/>
    </xf>
    <xf numFmtId="0" fontId="20" fillId="2" borderId="0" xfId="1" applyFont="1" applyFill="1" applyAlignment="1">
      <alignment horizontal="center" vertical="center"/>
    </xf>
    <xf numFmtId="0" fontId="23" fillId="2" borderId="0" xfId="1" applyFont="1" applyFill="1"/>
    <xf numFmtId="0" fontId="8" fillId="0" borderId="1" xfId="1" applyFont="1" applyBorder="1" applyAlignment="1">
      <alignment horizontal="left" vertical="center"/>
    </xf>
    <xf numFmtId="166" fontId="20" fillId="2" borderId="1" xfId="1" applyNumberFormat="1" applyFont="1" applyFill="1" applyBorder="1" applyAlignment="1">
      <alignment vertical="center"/>
    </xf>
    <xf numFmtId="0" fontId="20" fillId="2" borderId="1" xfId="1" applyFont="1" applyFill="1" applyBorder="1" applyAlignment="1">
      <alignment horizontal="right" vertical="center"/>
    </xf>
    <xf numFmtId="0" fontId="20" fillId="2" borderId="0" xfId="1" applyFont="1" applyFill="1" applyAlignment="1">
      <alignment horizontal="right" vertical="center"/>
    </xf>
    <xf numFmtId="0" fontId="8" fillId="4" borderId="1" xfId="1" applyFont="1" applyFill="1" applyBorder="1"/>
    <xf numFmtId="0" fontId="8" fillId="4" borderId="13" xfId="1" applyFont="1" applyFill="1" applyBorder="1"/>
    <xf numFmtId="0" fontId="8" fillId="6" borderId="13" xfId="1" applyFont="1" applyFill="1" applyBorder="1"/>
    <xf numFmtId="0" fontId="8" fillId="0" borderId="0" xfId="1" applyFont="1"/>
    <xf numFmtId="0" fontId="8" fillId="4" borderId="1" xfId="1" applyFont="1" applyFill="1" applyBorder="1" applyAlignment="1">
      <alignment horizontal="right" vertical="center"/>
    </xf>
    <xf numFmtId="0" fontId="8" fillId="4" borderId="8" xfId="1" applyFont="1" applyFill="1" applyBorder="1" applyAlignment="1">
      <alignment horizontal="right" vertical="center"/>
    </xf>
    <xf numFmtId="0" fontId="8" fillId="6" borderId="8" xfId="1" applyFont="1" applyFill="1" applyBorder="1" applyAlignment="1">
      <alignment horizontal="right" vertical="center"/>
    </xf>
    <xf numFmtId="0" fontId="7" fillId="4" borderId="0" xfId="1" applyFont="1" applyFill="1" applyAlignment="1">
      <alignment horizontal="center" vertical="center"/>
    </xf>
    <xf numFmtId="0" fontId="4" fillId="4" borderId="11" xfId="1" applyFont="1" applyFill="1" applyBorder="1" applyAlignment="1">
      <alignment horizontal="center" vertical="center"/>
    </xf>
    <xf numFmtId="0" fontId="5" fillId="4" borderId="7" xfId="1" applyFont="1" applyFill="1" applyBorder="1" applyAlignment="1">
      <alignment horizontal="center" vertical="center"/>
    </xf>
    <xf numFmtId="0" fontId="5" fillId="4" borderId="7" xfId="1" applyFont="1" applyFill="1" applyBorder="1" applyAlignment="1">
      <alignment horizontal="left" vertical="center"/>
    </xf>
    <xf numFmtId="0" fontId="5" fillId="4" borderId="7" xfId="1" applyFont="1" applyFill="1" applyBorder="1" applyAlignment="1">
      <alignment horizontal="center" vertical="center" wrapText="1"/>
    </xf>
    <xf numFmtId="0" fontId="5" fillId="4" borderId="7" xfId="1" applyFont="1" applyFill="1" applyBorder="1"/>
    <xf numFmtId="0" fontId="5" fillId="4" borderId="8" xfId="1" applyFont="1" applyFill="1" applyBorder="1" applyAlignment="1">
      <alignment horizontal="left" vertical="center" wrapText="1"/>
    </xf>
    <xf numFmtId="0" fontId="5" fillId="4" borderId="8" xfId="1" applyFont="1" applyFill="1" applyBorder="1" applyAlignment="1">
      <alignment horizontal="center" vertical="center" wrapText="1"/>
    </xf>
    <xf numFmtId="0" fontId="5" fillId="4" borderId="8" xfId="1" applyFont="1" applyFill="1" applyBorder="1"/>
    <xf numFmtId="0" fontId="5" fillId="4" borderId="8" xfId="1" applyFont="1" applyFill="1" applyBorder="1" applyAlignment="1">
      <alignment horizontal="left" vertical="center"/>
    </xf>
    <xf numFmtId="0" fontId="5" fillId="4" borderId="9" xfId="1" applyFont="1" applyFill="1" applyBorder="1" applyAlignment="1">
      <alignment horizontal="center" vertical="center"/>
    </xf>
    <xf numFmtId="0" fontId="5" fillId="4" borderId="9" xfId="1" applyFont="1" applyFill="1" applyBorder="1" applyAlignment="1">
      <alignment horizontal="left" vertical="center" wrapText="1"/>
    </xf>
    <xf numFmtId="0" fontId="5" fillId="4" borderId="9" xfId="1" applyFont="1" applyFill="1" applyBorder="1" applyAlignment="1">
      <alignment horizontal="center" vertical="center" wrapText="1"/>
    </xf>
    <xf numFmtId="0" fontId="5" fillId="4" borderId="9" xfId="1" applyFont="1" applyFill="1" applyBorder="1"/>
    <xf numFmtId="0" fontId="5" fillId="4" borderId="6" xfId="1" applyFont="1" applyFill="1" applyBorder="1" applyAlignment="1">
      <alignment horizontal="left" vertical="center"/>
    </xf>
    <xf numFmtId="0" fontId="5" fillId="4" borderId="6" xfId="1" applyFont="1" applyFill="1" applyBorder="1"/>
    <xf numFmtId="0" fontId="7" fillId="4" borderId="0" xfId="1" applyFont="1" applyFill="1"/>
    <xf numFmtId="0" fontId="8" fillId="4" borderId="0" xfId="1" applyFont="1" applyFill="1" applyAlignment="1">
      <alignment horizontal="center" vertical="center"/>
    </xf>
    <xf numFmtId="0" fontId="7" fillId="4" borderId="1" xfId="1" applyFont="1" applyFill="1" applyBorder="1" applyAlignment="1">
      <alignment horizontal="left" vertical="center" wrapText="1"/>
    </xf>
    <xf numFmtId="165" fontId="7" fillId="4" borderId="1" xfId="1" applyNumberFormat="1" applyFont="1" applyFill="1" applyBorder="1" applyAlignment="1">
      <alignment horizontal="center" vertical="center"/>
    </xf>
    <xf numFmtId="165" fontId="7" fillId="4" borderId="1" xfId="1" applyNumberFormat="1" applyFont="1" applyFill="1" applyBorder="1" applyAlignment="1">
      <alignment horizontal="right" vertical="center"/>
    </xf>
    <xf numFmtId="0" fontId="8" fillId="4" borderId="1" xfId="1" applyFont="1" applyFill="1" applyBorder="1" applyAlignment="1">
      <alignment horizontal="left" vertical="center" wrapText="1"/>
    </xf>
    <xf numFmtId="0" fontId="4" fillId="4" borderId="0" xfId="1" applyFont="1" applyFill="1" applyAlignment="1">
      <alignment horizontal="center" vertical="center" wrapText="1"/>
    </xf>
    <xf numFmtId="0" fontId="4" fillId="4" borderId="0" xfId="1" applyFont="1" applyFill="1"/>
    <xf numFmtId="0" fontId="4" fillId="4" borderId="0" xfId="1" applyFont="1" applyFill="1" applyAlignment="1">
      <alignment horizontal="center" vertical="center"/>
    </xf>
    <xf numFmtId="0" fontId="4" fillId="0" borderId="0" xfId="1" applyFont="1"/>
    <xf numFmtId="170" fontId="5" fillId="5" borderId="0" xfId="1" applyNumberFormat="1" applyFont="1" applyFill="1" applyAlignment="1">
      <alignment horizontal="center" vertical="center"/>
    </xf>
    <xf numFmtId="170" fontId="5" fillId="3" borderId="0" xfId="1" applyNumberFormat="1" applyFont="1" applyFill="1" applyAlignment="1">
      <alignment horizontal="center" vertical="center"/>
    </xf>
    <xf numFmtId="170" fontId="5" fillId="5" borderId="0" xfId="1" applyNumberFormat="1" applyFont="1" applyFill="1"/>
    <xf numFmtId="170" fontId="5" fillId="3" borderId="0" xfId="1" applyNumberFormat="1" applyFont="1" applyFill="1"/>
    <xf numFmtId="170" fontId="4" fillId="5" borderId="0" xfId="1" applyNumberFormat="1" applyFont="1" applyFill="1"/>
    <xf numFmtId="170" fontId="7" fillId="5" borderId="0" xfId="1" applyNumberFormat="1" applyFont="1" applyFill="1"/>
    <xf numFmtId="170" fontId="25" fillId="5" borderId="0" xfId="1" applyNumberFormat="1" applyFont="1" applyFill="1" applyAlignment="1">
      <alignment vertical="center" wrapText="1"/>
    </xf>
    <xf numFmtId="165" fontId="5" fillId="5" borderId="0" xfId="1" applyNumberFormat="1" applyFont="1" applyFill="1" applyAlignment="1">
      <alignment horizontal="center" vertical="center"/>
    </xf>
    <xf numFmtId="165" fontId="7" fillId="5" borderId="1" xfId="1" applyNumberFormat="1" applyFont="1" applyFill="1" applyBorder="1" applyAlignment="1">
      <alignment horizontal="center" vertical="center"/>
    </xf>
    <xf numFmtId="170" fontId="7" fillId="5" borderId="1" xfId="1" applyNumberFormat="1" applyFont="1" applyFill="1" applyBorder="1" applyAlignment="1">
      <alignment horizontal="center" vertical="center"/>
    </xf>
    <xf numFmtId="170" fontId="7" fillId="5" borderId="1" xfId="1" applyNumberFormat="1" applyFont="1" applyFill="1" applyBorder="1" applyAlignment="1">
      <alignment horizontal="center" vertical="center" wrapText="1"/>
    </xf>
    <xf numFmtId="170" fontId="7" fillId="5" borderId="7" xfId="1" applyNumberFormat="1" applyFont="1" applyFill="1" applyBorder="1" applyAlignment="1">
      <alignment horizontal="center" vertical="center" wrapText="1"/>
    </xf>
    <xf numFmtId="170" fontId="7" fillId="3" borderId="7" xfId="1" applyNumberFormat="1" applyFont="1" applyFill="1" applyBorder="1" applyAlignment="1">
      <alignment horizontal="center" vertical="center" wrapText="1"/>
    </xf>
    <xf numFmtId="170" fontId="7" fillId="5" borderId="1" xfId="1" applyNumberFormat="1" applyFont="1" applyFill="1" applyBorder="1" applyAlignment="1">
      <alignment horizontal="right" vertical="center"/>
    </xf>
    <xf numFmtId="170" fontId="7" fillId="5" borderId="8" xfId="1" applyNumberFormat="1" applyFont="1" applyFill="1" applyBorder="1" applyAlignment="1">
      <alignment horizontal="right" vertical="center"/>
    </xf>
    <xf numFmtId="170" fontId="7" fillId="3" borderId="8" xfId="1" applyNumberFormat="1" applyFont="1" applyFill="1" applyBorder="1" applyAlignment="1">
      <alignment horizontal="right" vertical="center"/>
    </xf>
    <xf numFmtId="170" fontId="7" fillId="5" borderId="8" xfId="1" applyNumberFormat="1" applyFont="1" applyFill="1" applyBorder="1" applyAlignment="1">
      <alignment horizontal="center" vertical="center"/>
    </xf>
    <xf numFmtId="170" fontId="7" fillId="3" borderId="8" xfId="1" applyNumberFormat="1" applyFont="1" applyFill="1" applyBorder="1" applyAlignment="1">
      <alignment horizontal="center" vertical="center"/>
    </xf>
    <xf numFmtId="165" fontId="5" fillId="5" borderId="1" xfId="1" applyNumberFormat="1" applyFont="1" applyFill="1" applyBorder="1" applyAlignment="1">
      <alignment horizontal="center" vertical="center"/>
    </xf>
    <xf numFmtId="170" fontId="5" fillId="5" borderId="1" xfId="1" applyNumberFormat="1" applyFont="1" applyFill="1" applyBorder="1" applyAlignment="1">
      <alignment horizontal="left" vertical="center"/>
    </xf>
    <xf numFmtId="170" fontId="5" fillId="5" borderId="1" xfId="1" applyNumberFormat="1" applyFont="1" applyFill="1" applyBorder="1" applyAlignment="1">
      <alignment horizontal="center" vertical="center"/>
    </xf>
    <xf numFmtId="170" fontId="5" fillId="5" borderId="8" xfId="1" applyNumberFormat="1" applyFont="1" applyFill="1" applyBorder="1" applyAlignment="1">
      <alignment horizontal="right" vertical="center"/>
    </xf>
    <xf numFmtId="170" fontId="5" fillId="3" borderId="8" xfId="1" applyNumberFormat="1" applyFont="1" applyFill="1" applyBorder="1" applyAlignment="1">
      <alignment horizontal="right" vertical="center"/>
    </xf>
    <xf numFmtId="170" fontId="5" fillId="5" borderId="8" xfId="1" applyNumberFormat="1" applyFont="1" applyFill="1" applyBorder="1" applyAlignment="1">
      <alignment horizontal="center" vertical="center"/>
    </xf>
    <xf numFmtId="170" fontId="5" fillId="3" borderId="8" xfId="1" applyNumberFormat="1" applyFont="1" applyFill="1" applyBorder="1" applyAlignment="1">
      <alignment horizontal="center" vertical="center"/>
    </xf>
    <xf numFmtId="170" fontId="5" fillId="3" borderId="8" xfId="1" applyNumberFormat="1" applyFont="1" applyFill="1" applyBorder="1"/>
    <xf numFmtId="170" fontId="5" fillId="5" borderId="1" xfId="1" applyNumberFormat="1" applyFont="1" applyFill="1" applyBorder="1" applyAlignment="1">
      <alignment horizontal="left" vertical="center" wrapText="1"/>
    </xf>
    <xf numFmtId="182" fontId="5" fillId="2" borderId="1" xfId="5" applyNumberFormat="1" applyFont="1" applyFill="1" applyBorder="1" applyAlignment="1">
      <alignment horizontal="center" vertical="center"/>
    </xf>
    <xf numFmtId="170" fontId="5" fillId="5" borderId="1" xfId="1" applyNumberFormat="1" applyFont="1" applyFill="1" applyBorder="1" applyAlignment="1">
      <alignment horizontal="center" vertical="center" wrapText="1"/>
    </xf>
    <xf numFmtId="170" fontId="5" fillId="5" borderId="8" xfId="1" applyNumberFormat="1" applyFont="1" applyFill="1" applyBorder="1" applyAlignment="1">
      <alignment horizontal="center" vertical="center" wrapText="1"/>
    </xf>
    <xf numFmtId="170" fontId="5" fillId="3" borderId="8" xfId="1" applyNumberFormat="1" applyFont="1" applyFill="1" applyBorder="1" applyAlignment="1">
      <alignment horizontal="center" vertical="center" wrapText="1"/>
    </xf>
    <xf numFmtId="170" fontId="5" fillId="5" borderId="8" xfId="1" applyNumberFormat="1" applyFont="1" applyFill="1" applyBorder="1"/>
    <xf numFmtId="182" fontId="5" fillId="2" borderId="1" xfId="5" applyNumberFormat="1" applyFont="1" applyFill="1" applyBorder="1" applyAlignment="1">
      <alignment horizontal="right" vertical="center"/>
    </xf>
    <xf numFmtId="170" fontId="7" fillId="5" borderId="1" xfId="1" applyNumberFormat="1" applyFont="1" applyFill="1" applyBorder="1" applyAlignment="1">
      <alignment horizontal="left" vertical="center"/>
    </xf>
    <xf numFmtId="170" fontId="7" fillId="5" borderId="1" xfId="1" applyNumberFormat="1" applyFont="1" applyFill="1" applyBorder="1" applyAlignment="1">
      <alignment vertical="center"/>
    </xf>
    <xf numFmtId="167" fontId="7" fillId="5" borderId="1" xfId="1" applyNumberFormat="1" applyFont="1" applyFill="1" applyBorder="1" applyAlignment="1">
      <alignment vertical="center"/>
    </xf>
    <xf numFmtId="170" fontId="7" fillId="5" borderId="8" xfId="1" applyNumberFormat="1" applyFont="1" applyFill="1" applyBorder="1"/>
    <xf numFmtId="165" fontId="7" fillId="5" borderId="1" xfId="1" applyNumberFormat="1" applyFont="1" applyFill="1" applyBorder="1" applyAlignment="1">
      <alignment vertical="center"/>
    </xf>
    <xf numFmtId="182" fontId="26" fillId="2" borderId="1" xfId="5" applyNumberFormat="1" applyFont="1" applyFill="1" applyBorder="1" applyAlignment="1">
      <alignment horizontal="right" vertical="center"/>
    </xf>
    <xf numFmtId="182" fontId="26" fillId="2" borderId="1" xfId="5" applyNumberFormat="1" applyFont="1" applyFill="1" applyBorder="1" applyAlignment="1">
      <alignment horizontal="center" vertical="center"/>
    </xf>
    <xf numFmtId="170" fontId="5" fillId="5" borderId="1" xfId="1" applyNumberFormat="1" applyFont="1" applyFill="1" applyBorder="1"/>
    <xf numFmtId="182" fontId="14" fillId="2" borderId="1" xfId="5" applyNumberFormat="1" applyFont="1" applyFill="1" applyBorder="1" applyAlignment="1">
      <alignment horizontal="right" vertical="center"/>
    </xf>
    <xf numFmtId="182" fontId="14" fillId="2" borderId="1" xfId="5" applyNumberFormat="1" applyFont="1" applyFill="1" applyBorder="1" applyAlignment="1">
      <alignment horizontal="center" vertical="center"/>
    </xf>
    <xf numFmtId="165" fontId="20" fillId="5" borderId="1" xfId="1" applyNumberFormat="1" applyFont="1" applyFill="1" applyBorder="1" applyAlignment="1">
      <alignment horizontal="center" vertical="center"/>
    </xf>
    <xf numFmtId="170" fontId="20" fillId="5" borderId="1" xfId="1" applyNumberFormat="1" applyFont="1" applyFill="1" applyBorder="1" applyAlignment="1">
      <alignment horizontal="left" vertical="center"/>
    </xf>
    <xf numFmtId="170" fontId="20" fillId="5" borderId="1" xfId="1" applyNumberFormat="1" applyFont="1" applyFill="1" applyBorder="1" applyAlignment="1">
      <alignment horizontal="center" vertical="center"/>
    </xf>
    <xf numFmtId="165" fontId="20" fillId="5" borderId="1" xfId="1" applyNumberFormat="1" applyFont="1" applyFill="1" applyBorder="1" applyAlignment="1">
      <alignment horizontal="right" vertical="center"/>
    </xf>
    <xf numFmtId="170" fontId="20" fillId="5" borderId="1" xfId="1" applyNumberFormat="1" applyFont="1" applyFill="1" applyBorder="1" applyAlignment="1">
      <alignment horizontal="right" vertical="center"/>
    </xf>
    <xf numFmtId="165" fontId="20" fillId="5" borderId="1" xfId="1" applyNumberFormat="1" applyFont="1" applyFill="1" applyBorder="1" applyAlignment="1">
      <alignment vertical="center"/>
    </xf>
    <xf numFmtId="167" fontId="20" fillId="5" borderId="1" xfId="1" applyNumberFormat="1" applyFont="1" applyFill="1" applyBorder="1" applyAlignment="1">
      <alignment horizontal="right" vertical="center"/>
    </xf>
    <xf numFmtId="182" fontId="27" fillId="2" borderId="1" xfId="5" applyNumberFormat="1" applyFont="1" applyFill="1" applyBorder="1" applyAlignment="1">
      <alignment horizontal="right" vertical="center" wrapText="1"/>
    </xf>
    <xf numFmtId="182" fontId="27" fillId="2" borderId="1" xfId="5" applyNumberFormat="1" applyFont="1" applyFill="1" applyBorder="1" applyAlignment="1">
      <alignment horizontal="center" vertical="center" wrapText="1"/>
    </xf>
    <xf numFmtId="182" fontId="27" fillId="2" borderId="1" xfId="5" applyNumberFormat="1" applyFont="1" applyFill="1" applyBorder="1" applyAlignment="1">
      <alignment vertical="center" wrapText="1"/>
    </xf>
    <xf numFmtId="182" fontId="28" fillId="2" borderId="1" xfId="5" applyNumberFormat="1" applyFont="1" applyFill="1" applyBorder="1" applyAlignment="1">
      <alignment horizontal="right" vertical="center" wrapText="1"/>
    </xf>
    <xf numFmtId="170" fontId="20" fillId="5" borderId="0" xfId="1" applyNumberFormat="1" applyFont="1" applyFill="1"/>
    <xf numFmtId="182" fontId="14" fillId="2" borderId="1" xfId="5" applyNumberFormat="1" applyFont="1" applyFill="1" applyBorder="1" applyAlignment="1">
      <alignment horizontal="right" vertical="center" wrapText="1"/>
    </xf>
    <xf numFmtId="182" fontId="14" fillId="2" borderId="1" xfId="5" applyNumberFormat="1" applyFont="1" applyFill="1" applyBorder="1" applyAlignment="1">
      <alignment horizontal="center" vertical="center" wrapText="1"/>
    </xf>
    <xf numFmtId="182" fontId="14" fillId="2" borderId="1" xfId="5" applyNumberFormat="1" applyFont="1" applyFill="1" applyBorder="1" applyAlignment="1">
      <alignment vertical="center" wrapText="1"/>
    </xf>
    <xf numFmtId="182" fontId="29" fillId="2" borderId="1" xfId="5" applyNumberFormat="1" applyFont="1" applyFill="1" applyBorder="1" applyAlignment="1">
      <alignment horizontal="right" vertical="center" wrapText="1"/>
    </xf>
    <xf numFmtId="182" fontId="29" fillId="2" borderId="1" xfId="5" applyNumberFormat="1" applyFont="1" applyFill="1" applyBorder="1" applyAlignment="1">
      <alignment vertical="center" wrapText="1"/>
    </xf>
    <xf numFmtId="164" fontId="14" fillId="2" borderId="1" xfId="5" applyFont="1" applyFill="1" applyBorder="1" applyAlignment="1">
      <alignment horizontal="right" vertical="center" wrapText="1"/>
    </xf>
    <xf numFmtId="170" fontId="5" fillId="3" borderId="8" xfId="1" applyNumberFormat="1" applyFont="1" applyFill="1" applyBorder="1" applyAlignment="1">
      <alignment vertical="center"/>
    </xf>
    <xf numFmtId="165" fontId="5" fillId="3" borderId="8" xfId="1" applyNumberFormat="1" applyFont="1" applyFill="1" applyBorder="1" applyAlignment="1">
      <alignment vertical="center"/>
    </xf>
    <xf numFmtId="169" fontId="5" fillId="5" borderId="1" xfId="1" applyNumberFormat="1" applyFont="1" applyFill="1" applyBorder="1" applyAlignment="1">
      <alignment horizontal="right" vertical="center"/>
    </xf>
    <xf numFmtId="172" fontId="5" fillId="5" borderId="1" xfId="1" applyNumberFormat="1" applyFont="1" applyFill="1" applyBorder="1" applyAlignment="1">
      <alignment horizontal="right" vertical="center"/>
    </xf>
    <xf numFmtId="182" fontId="30" fillId="2" borderId="1" xfId="5" applyNumberFormat="1" applyFont="1" applyFill="1" applyBorder="1" applyAlignment="1">
      <alignment horizontal="right" vertical="center" wrapText="1"/>
    </xf>
    <xf numFmtId="172" fontId="5" fillId="5" borderId="1" xfId="1" applyNumberFormat="1" applyFont="1" applyFill="1" applyBorder="1" applyAlignment="1">
      <alignment vertical="center"/>
    </xf>
    <xf numFmtId="182" fontId="27" fillId="2" borderId="1" xfId="5" applyNumberFormat="1" applyFont="1" applyFill="1" applyBorder="1" applyAlignment="1">
      <alignment horizontal="right" vertical="center"/>
    </xf>
    <xf numFmtId="182" fontId="27" fillId="2" borderId="1" xfId="5" applyNumberFormat="1" applyFont="1" applyFill="1" applyBorder="1" applyAlignment="1">
      <alignment horizontal="center" vertical="center"/>
    </xf>
    <xf numFmtId="181" fontId="14" fillId="2" borderId="1" xfId="5" applyNumberFormat="1" applyFont="1" applyFill="1" applyBorder="1" applyAlignment="1">
      <alignment horizontal="right" vertical="center" wrapText="1"/>
    </xf>
    <xf numFmtId="164" fontId="14" fillId="2" borderId="1" xfId="5" applyFont="1" applyFill="1" applyBorder="1" applyAlignment="1">
      <alignment vertical="center" wrapText="1"/>
    </xf>
    <xf numFmtId="170" fontId="7" fillId="5" borderId="1" xfId="1" applyNumberFormat="1" applyFont="1" applyFill="1" applyBorder="1"/>
    <xf numFmtId="164" fontId="27" fillId="2" borderId="1" xfId="5" applyFont="1" applyFill="1" applyBorder="1" applyAlignment="1">
      <alignment horizontal="right" vertical="center" wrapText="1"/>
    </xf>
    <xf numFmtId="170" fontId="20" fillId="5" borderId="1" xfId="1" applyNumberFormat="1" applyFont="1" applyFill="1" applyBorder="1" applyAlignment="1">
      <alignment vertical="center"/>
    </xf>
    <xf numFmtId="182" fontId="31" fillId="2" borderId="1" xfId="5" applyNumberFormat="1" applyFont="1" applyFill="1" applyBorder="1" applyAlignment="1">
      <alignment vertical="center" wrapText="1"/>
    </xf>
    <xf numFmtId="182" fontId="31" fillId="2" borderId="1" xfId="5" applyNumberFormat="1" applyFont="1" applyFill="1" applyBorder="1" applyAlignment="1">
      <alignment horizontal="right" vertical="center" wrapText="1"/>
    </xf>
    <xf numFmtId="182" fontId="20" fillId="2" borderId="1" xfId="5" applyNumberFormat="1" applyFont="1" applyFill="1" applyBorder="1" applyAlignment="1">
      <alignment horizontal="center" vertical="center" wrapText="1"/>
    </xf>
    <xf numFmtId="182" fontId="20" fillId="2" borderId="1" xfId="5" applyNumberFormat="1" applyFont="1" applyFill="1" applyBorder="1" applyAlignment="1">
      <alignment horizontal="right" vertical="center" wrapText="1"/>
    </xf>
    <xf numFmtId="182" fontId="20" fillId="2" borderId="1" xfId="5" applyNumberFormat="1" applyFont="1" applyFill="1" applyBorder="1" applyAlignment="1">
      <alignment vertical="center" wrapText="1"/>
    </xf>
    <xf numFmtId="182" fontId="26" fillId="2" borderId="1" xfId="5" applyNumberFormat="1" applyFont="1" applyFill="1" applyBorder="1" applyAlignment="1">
      <alignment horizontal="right" vertical="center" wrapText="1"/>
    </xf>
    <xf numFmtId="170" fontId="20" fillId="5" borderId="1" xfId="1" applyNumberFormat="1" applyFont="1" applyFill="1" applyBorder="1"/>
    <xf numFmtId="0" fontId="6" fillId="2" borderId="1" xfId="1" applyFont="1" applyFill="1" applyBorder="1"/>
    <xf numFmtId="0" fontId="5" fillId="5" borderId="1" xfId="1" applyFont="1" applyFill="1" applyBorder="1" applyAlignment="1">
      <alignment horizontal="right" vertical="center" wrapText="1"/>
    </xf>
    <xf numFmtId="0" fontId="20" fillId="5" borderId="1" xfId="1" applyFont="1" applyFill="1" applyBorder="1" applyAlignment="1">
      <alignment horizontal="left" vertical="center" wrapText="1"/>
    </xf>
    <xf numFmtId="0" fontId="20" fillId="5" borderId="1" xfId="1" applyFont="1" applyFill="1" applyBorder="1" applyAlignment="1">
      <alignment horizontal="center" vertical="center" wrapText="1"/>
    </xf>
    <xf numFmtId="0" fontId="20" fillId="5" borderId="1" xfId="1" applyFont="1" applyFill="1" applyBorder="1" applyAlignment="1">
      <alignment horizontal="right" vertical="center" wrapText="1"/>
    </xf>
    <xf numFmtId="0" fontId="23" fillId="2" borderId="1" xfId="1" applyFont="1" applyFill="1" applyBorder="1"/>
    <xf numFmtId="181" fontId="27" fillId="2" borderId="1" xfId="5" applyNumberFormat="1" applyFont="1" applyFill="1" applyBorder="1" applyAlignment="1">
      <alignment horizontal="right" vertical="center" wrapText="1"/>
    </xf>
    <xf numFmtId="0" fontId="5" fillId="5" borderId="1" xfId="1" applyFont="1" applyFill="1" applyBorder="1" applyAlignment="1">
      <alignment horizontal="center" vertical="center" wrapText="1"/>
    </xf>
    <xf numFmtId="182" fontId="7" fillId="2" borderId="1" xfId="5" applyNumberFormat="1" applyFont="1" applyFill="1" applyBorder="1" applyAlignment="1">
      <alignment horizontal="center" vertical="center" wrapText="1"/>
    </xf>
    <xf numFmtId="164" fontId="7" fillId="2" borderId="1" xfId="5" applyFont="1" applyFill="1" applyBorder="1" applyAlignment="1">
      <alignment horizontal="center" vertical="center" wrapText="1"/>
    </xf>
    <xf numFmtId="164" fontId="20" fillId="2" borderId="1" xfId="5" applyFont="1" applyFill="1" applyBorder="1" applyAlignment="1">
      <alignment horizontal="right" vertical="center" wrapText="1"/>
    </xf>
    <xf numFmtId="182" fontId="5" fillId="2" borderId="1" xfId="5" applyNumberFormat="1" applyFont="1" applyFill="1" applyBorder="1" applyAlignment="1">
      <alignment horizontal="right" vertical="center" wrapText="1"/>
    </xf>
    <xf numFmtId="182" fontId="5" fillId="2" borderId="1" xfId="5" applyNumberFormat="1" applyFont="1" applyFill="1" applyBorder="1" applyAlignment="1">
      <alignment horizontal="center" vertical="center" wrapText="1"/>
    </xf>
    <xf numFmtId="182" fontId="5" fillId="2" borderId="1" xfId="5" applyNumberFormat="1" applyFont="1" applyFill="1" applyBorder="1" applyAlignment="1">
      <alignment vertical="center" wrapText="1"/>
    </xf>
    <xf numFmtId="172" fontId="20" fillId="5" borderId="1" xfId="1" applyNumberFormat="1" applyFont="1" applyFill="1" applyBorder="1" applyAlignment="1">
      <alignment horizontal="right" vertical="center"/>
    </xf>
    <xf numFmtId="172" fontId="20" fillId="5" borderId="1" xfId="1" applyNumberFormat="1" applyFont="1" applyFill="1" applyBorder="1" applyAlignment="1">
      <alignment vertical="center"/>
    </xf>
    <xf numFmtId="182" fontId="7" fillId="2" borderId="1" xfId="5" applyNumberFormat="1" applyFont="1" applyFill="1" applyBorder="1" applyAlignment="1">
      <alignment horizontal="right" vertical="center" wrapText="1"/>
    </xf>
    <xf numFmtId="182" fontId="7" fillId="2" borderId="1" xfId="5" applyNumberFormat="1" applyFont="1" applyFill="1" applyBorder="1" applyAlignment="1">
      <alignment horizontal="right" wrapText="1"/>
    </xf>
    <xf numFmtId="183" fontId="5" fillId="2" borderId="1" xfId="5" applyNumberFormat="1" applyFont="1" applyFill="1" applyBorder="1" applyAlignment="1">
      <alignment vertical="center" wrapText="1"/>
    </xf>
    <xf numFmtId="165" fontId="20" fillId="2" borderId="1" xfId="1" applyNumberFormat="1" applyFont="1" applyFill="1" applyBorder="1" applyAlignment="1">
      <alignment horizontal="center" vertical="center"/>
    </xf>
    <xf numFmtId="170" fontId="20" fillId="2" borderId="1" xfId="1" applyNumberFormat="1" applyFont="1" applyFill="1" applyBorder="1" applyAlignment="1">
      <alignment horizontal="left" vertical="center"/>
    </xf>
    <xf numFmtId="170" fontId="20" fillId="2" borderId="1" xfId="1" applyNumberFormat="1" applyFont="1" applyFill="1" applyBorder="1" applyAlignment="1">
      <alignment horizontal="center" vertical="center"/>
    </xf>
    <xf numFmtId="170" fontId="20" fillId="2" borderId="1" xfId="1" applyNumberFormat="1" applyFont="1" applyFill="1" applyBorder="1" applyAlignment="1">
      <alignment horizontal="right" vertical="center"/>
    </xf>
    <xf numFmtId="170" fontId="20" fillId="2" borderId="8" xfId="1" applyNumberFormat="1" applyFont="1" applyFill="1" applyBorder="1" applyAlignment="1">
      <alignment horizontal="right" vertical="center"/>
    </xf>
    <xf numFmtId="170" fontId="20" fillId="2" borderId="0" xfId="1" applyNumberFormat="1" applyFont="1" applyFill="1"/>
    <xf numFmtId="165" fontId="5" fillId="2" borderId="1" xfId="1" applyNumberFormat="1" applyFont="1" applyFill="1" applyBorder="1" applyAlignment="1">
      <alignment horizontal="center" vertical="center"/>
    </xf>
    <xf numFmtId="170" fontId="5" fillId="2" borderId="1" xfId="1" applyNumberFormat="1" applyFont="1" applyFill="1" applyBorder="1" applyAlignment="1">
      <alignment horizontal="left" vertical="center" wrapText="1"/>
    </xf>
    <xf numFmtId="170" fontId="5" fillId="2" borderId="1" xfId="1" applyNumberFormat="1" applyFont="1" applyFill="1" applyBorder="1" applyAlignment="1">
      <alignment horizontal="center" vertical="center"/>
    </xf>
    <xf numFmtId="170" fontId="5" fillId="2" borderId="8" xfId="1" applyNumberFormat="1" applyFont="1" applyFill="1" applyBorder="1" applyAlignment="1">
      <alignment horizontal="center" vertical="center"/>
    </xf>
    <xf numFmtId="170" fontId="5" fillId="2" borderId="0" xfId="1" applyNumberFormat="1" applyFont="1" applyFill="1"/>
    <xf numFmtId="181" fontId="7" fillId="2" borderId="1" xfId="5" applyNumberFormat="1" applyFont="1" applyFill="1" applyBorder="1" applyAlignment="1">
      <alignment horizontal="right" vertical="center" wrapText="1"/>
    </xf>
    <xf numFmtId="181" fontId="26" fillId="2" borderId="1" xfId="5" applyNumberFormat="1" applyFont="1" applyFill="1" applyBorder="1" applyAlignment="1">
      <alignment horizontal="right" vertical="center" wrapText="1"/>
    </xf>
    <xf numFmtId="181" fontId="26" fillId="2" borderId="1" xfId="5" applyNumberFormat="1" applyFont="1" applyFill="1" applyBorder="1" applyAlignment="1">
      <alignment horizontal="center" vertical="center" wrapText="1"/>
    </xf>
    <xf numFmtId="181" fontId="30" fillId="2" borderId="1" xfId="5" applyNumberFormat="1" applyFont="1" applyFill="1" applyBorder="1" applyAlignment="1">
      <alignment horizontal="right" vertical="center" wrapText="1"/>
    </xf>
    <xf numFmtId="181" fontId="26" fillId="2" borderId="1" xfId="5" applyNumberFormat="1" applyFont="1" applyFill="1" applyBorder="1" applyAlignment="1">
      <alignment vertical="center" wrapText="1"/>
    </xf>
    <xf numFmtId="165" fontId="5" fillId="5" borderId="8" xfId="1" applyNumberFormat="1" applyFont="1" applyFill="1" applyBorder="1" applyAlignment="1">
      <alignment horizontal="center" vertical="center"/>
    </xf>
    <xf numFmtId="165" fontId="5" fillId="3" borderId="8" xfId="1" applyNumberFormat="1" applyFont="1" applyFill="1" applyBorder="1" applyAlignment="1">
      <alignment horizontal="center" vertical="center"/>
    </xf>
    <xf numFmtId="165" fontId="5" fillId="5" borderId="8" xfId="1" applyNumberFormat="1" applyFont="1" applyFill="1" applyBorder="1" applyAlignment="1">
      <alignment horizontal="right" vertical="center"/>
    </xf>
    <xf numFmtId="165" fontId="5" fillId="3" borderId="8" xfId="1" applyNumberFormat="1" applyFont="1" applyFill="1" applyBorder="1" applyAlignment="1">
      <alignment horizontal="right" vertical="center"/>
    </xf>
    <xf numFmtId="165" fontId="7" fillId="5" borderId="8" xfId="1" applyNumberFormat="1" applyFont="1" applyFill="1" applyBorder="1" applyAlignment="1">
      <alignment horizontal="right" vertical="center"/>
    </xf>
    <xf numFmtId="165" fontId="7" fillId="3" borderId="8" xfId="1" applyNumberFormat="1" applyFont="1" applyFill="1" applyBorder="1" applyAlignment="1">
      <alignment horizontal="right" vertical="center"/>
    </xf>
    <xf numFmtId="182" fontId="5" fillId="2" borderId="1" xfId="5" applyNumberFormat="1" applyFont="1" applyFill="1" applyBorder="1" applyAlignment="1">
      <alignment vertical="center"/>
    </xf>
    <xf numFmtId="170" fontId="7" fillId="2" borderId="1" xfId="1" applyNumberFormat="1" applyFont="1" applyFill="1" applyBorder="1" applyAlignment="1">
      <alignment horizontal="right" vertical="center"/>
    </xf>
    <xf numFmtId="167" fontId="7" fillId="5" borderId="8" xfId="1" applyNumberFormat="1" applyFont="1" applyFill="1" applyBorder="1" applyAlignment="1">
      <alignment vertical="center"/>
    </xf>
    <xf numFmtId="167" fontId="7" fillId="3" borderId="8" xfId="1" applyNumberFormat="1" applyFont="1" applyFill="1" applyBorder="1" applyAlignment="1">
      <alignment vertical="center"/>
    </xf>
    <xf numFmtId="167" fontId="5" fillId="5" borderId="8" xfId="1" applyNumberFormat="1" applyFont="1" applyFill="1" applyBorder="1" applyAlignment="1">
      <alignment vertical="center"/>
    </xf>
    <xf numFmtId="167" fontId="5" fillId="3" borderId="8" xfId="1" applyNumberFormat="1" applyFont="1" applyFill="1" applyBorder="1" applyAlignment="1">
      <alignment vertical="center"/>
    </xf>
    <xf numFmtId="0" fontId="6" fillId="5" borderId="0" xfId="1" applyFont="1" applyFill="1"/>
    <xf numFmtId="0" fontId="5" fillId="5" borderId="8" xfId="1" applyFont="1" applyFill="1" applyBorder="1" applyAlignment="1">
      <alignment vertical="center"/>
    </xf>
    <xf numFmtId="0" fontId="5" fillId="3" borderId="8" xfId="1" applyFont="1" applyFill="1" applyBorder="1" applyAlignment="1">
      <alignment vertical="center"/>
    </xf>
    <xf numFmtId="2" fontId="5" fillId="5" borderId="8" xfId="1" applyNumberFormat="1" applyFont="1" applyFill="1" applyBorder="1" applyAlignment="1">
      <alignment vertical="center"/>
    </xf>
    <xf numFmtId="2" fontId="5" fillId="3" borderId="8" xfId="1" applyNumberFormat="1" applyFont="1" applyFill="1" applyBorder="1" applyAlignment="1">
      <alignment vertical="center"/>
    </xf>
    <xf numFmtId="169" fontId="5" fillId="3" borderId="8" xfId="1" applyNumberFormat="1" applyFont="1" applyFill="1" applyBorder="1" applyAlignment="1">
      <alignment vertical="center"/>
    </xf>
    <xf numFmtId="167" fontId="5" fillId="5" borderId="8" xfId="1" applyNumberFormat="1" applyFont="1" applyFill="1" applyBorder="1" applyAlignment="1">
      <alignment horizontal="right" vertical="center"/>
    </xf>
    <xf numFmtId="167" fontId="5" fillId="3" borderId="8" xfId="1" applyNumberFormat="1" applyFont="1" applyFill="1" applyBorder="1" applyAlignment="1">
      <alignment horizontal="right" vertical="center"/>
    </xf>
    <xf numFmtId="0" fontId="5" fillId="5" borderId="8" xfId="1" applyFont="1" applyFill="1" applyBorder="1" applyAlignment="1">
      <alignment horizontal="right" vertical="center"/>
    </xf>
    <xf numFmtId="0" fontId="5" fillId="3" borderId="8" xfId="1" applyFont="1" applyFill="1" applyBorder="1" applyAlignment="1">
      <alignment horizontal="right" vertical="center"/>
    </xf>
    <xf numFmtId="2" fontId="5" fillId="5" borderId="8" xfId="1" applyNumberFormat="1" applyFont="1" applyFill="1" applyBorder="1" applyAlignment="1">
      <alignment horizontal="right" vertical="center"/>
    </xf>
    <xf numFmtId="2" fontId="5" fillId="3" borderId="8" xfId="1" applyNumberFormat="1" applyFont="1" applyFill="1" applyBorder="1" applyAlignment="1">
      <alignment horizontal="right" vertical="center"/>
    </xf>
    <xf numFmtId="0" fontId="5" fillId="5" borderId="8" xfId="1" applyFont="1" applyFill="1" applyBorder="1" applyAlignment="1">
      <alignment horizontal="right" vertical="center" wrapText="1"/>
    </xf>
    <xf numFmtId="0" fontId="5" fillId="3" borderId="8" xfId="1" applyFont="1" applyFill="1" applyBorder="1" applyAlignment="1">
      <alignment horizontal="right" vertical="center" wrapText="1"/>
    </xf>
    <xf numFmtId="169" fontId="5" fillId="5" borderId="8" xfId="1" applyNumberFormat="1" applyFont="1" applyFill="1" applyBorder="1" applyAlignment="1">
      <alignment horizontal="center" vertical="center" wrapText="1"/>
    </xf>
    <xf numFmtId="169" fontId="5" fillId="3" borderId="8" xfId="1" applyNumberFormat="1" applyFont="1" applyFill="1" applyBorder="1" applyAlignment="1">
      <alignment horizontal="center" vertical="center" wrapText="1"/>
    </xf>
    <xf numFmtId="169" fontId="5" fillId="5" borderId="8" xfId="1" applyNumberFormat="1" applyFont="1" applyFill="1" applyBorder="1" applyAlignment="1">
      <alignment horizontal="center" vertical="center"/>
    </xf>
    <xf numFmtId="167" fontId="5" fillId="5" borderId="8" xfId="1" applyNumberFormat="1" applyFont="1" applyFill="1" applyBorder="1" applyAlignment="1">
      <alignment horizontal="center" vertical="center"/>
    </xf>
    <xf numFmtId="169" fontId="5" fillId="3" borderId="8" xfId="1" applyNumberFormat="1" applyFont="1" applyFill="1" applyBorder="1" applyAlignment="1">
      <alignment horizontal="center" vertical="center"/>
    </xf>
    <xf numFmtId="181" fontId="14" fillId="2" borderId="1" xfId="5" applyNumberFormat="1" applyFont="1" applyFill="1" applyBorder="1" applyAlignment="1">
      <alignment horizontal="right" vertical="center"/>
    </xf>
    <xf numFmtId="181" fontId="29" fillId="2" borderId="1" xfId="5" applyNumberFormat="1" applyFont="1" applyFill="1" applyBorder="1" applyAlignment="1">
      <alignment horizontal="right" vertical="center"/>
    </xf>
    <xf numFmtId="181" fontId="14" fillId="2" borderId="1" xfId="5" applyNumberFormat="1" applyFont="1" applyFill="1" applyBorder="1" applyAlignment="1">
      <alignment vertical="center"/>
    </xf>
    <xf numFmtId="170" fontId="5" fillId="5" borderId="9" xfId="1" applyNumberFormat="1" applyFont="1" applyFill="1" applyBorder="1" applyAlignment="1">
      <alignment horizontal="right" vertical="center"/>
    </xf>
    <xf numFmtId="170" fontId="5" fillId="3" borderId="9" xfId="1" applyNumberFormat="1" applyFont="1" applyFill="1" applyBorder="1" applyAlignment="1">
      <alignment horizontal="right" vertical="center"/>
    </xf>
    <xf numFmtId="165" fontId="5" fillId="5" borderId="0" xfId="1" applyNumberFormat="1" applyFont="1" applyFill="1"/>
    <xf numFmtId="0" fontId="5" fillId="5" borderId="0" xfId="1" applyFont="1" applyFill="1" applyAlignment="1">
      <alignment horizontal="center" vertical="center"/>
    </xf>
    <xf numFmtId="170" fontId="7" fillId="4" borderId="7" xfId="1" applyNumberFormat="1" applyFont="1" applyFill="1" applyBorder="1" applyAlignment="1">
      <alignment horizontal="center" vertical="center" wrapText="1"/>
    </xf>
    <xf numFmtId="170" fontId="7" fillId="4" borderId="1" xfId="1" applyNumberFormat="1" applyFont="1" applyFill="1" applyBorder="1" applyAlignment="1">
      <alignment horizontal="center" vertical="center"/>
    </xf>
    <xf numFmtId="171" fontId="7" fillId="4" borderId="1" xfId="1" applyNumberFormat="1" applyFont="1" applyFill="1" applyBorder="1" applyAlignment="1">
      <alignment horizontal="right" vertical="center"/>
    </xf>
    <xf numFmtId="0" fontId="7" fillId="4" borderId="1" xfId="1" applyFont="1" applyFill="1" applyBorder="1"/>
    <xf numFmtId="0" fontId="7" fillId="4" borderId="1" xfId="1" applyFont="1" applyFill="1" applyBorder="1" applyAlignment="1">
      <alignment horizontal="left" vertical="center"/>
    </xf>
    <xf numFmtId="0" fontId="5" fillId="4" borderId="1" xfId="1" applyFont="1" applyFill="1" applyBorder="1" applyAlignment="1">
      <alignment horizontal="center"/>
    </xf>
    <xf numFmtId="170" fontId="5" fillId="4" borderId="1" xfId="1" applyNumberFormat="1" applyFont="1" applyFill="1" applyBorder="1" applyAlignment="1">
      <alignment horizontal="center" vertical="center"/>
    </xf>
    <xf numFmtId="173" fontId="7" fillId="4" borderId="1" xfId="1" applyNumberFormat="1" applyFont="1" applyFill="1" applyBorder="1" applyAlignment="1">
      <alignment horizontal="center" vertical="center"/>
    </xf>
    <xf numFmtId="169" fontId="5" fillId="4" borderId="1" xfId="1" applyNumberFormat="1" applyFont="1" applyFill="1" applyBorder="1" applyAlignment="1">
      <alignment horizontal="center" vertical="center"/>
    </xf>
    <xf numFmtId="169" fontId="5" fillId="5" borderId="1" xfId="1" applyNumberFormat="1" applyFont="1" applyFill="1" applyBorder="1" applyAlignment="1">
      <alignment horizontal="center" vertical="center"/>
    </xf>
    <xf numFmtId="0" fontId="7" fillId="5" borderId="1" xfId="1" applyFont="1" applyFill="1" applyBorder="1" applyAlignment="1">
      <alignment horizontal="center" vertical="center"/>
    </xf>
    <xf numFmtId="165" fontId="4" fillId="4"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 xfId="1" applyFont="1" applyFill="1" applyBorder="1" applyAlignment="1">
      <alignment vertical="center" wrapText="1"/>
    </xf>
    <xf numFmtId="165" fontId="4" fillId="4" borderId="1" xfId="1" applyNumberFormat="1" applyFont="1" applyFill="1" applyBorder="1" applyAlignment="1">
      <alignment vertical="center" wrapText="1"/>
    </xf>
    <xf numFmtId="174" fontId="5" fillId="4" borderId="0" xfId="1" applyNumberFormat="1" applyFont="1" applyFill="1" applyAlignment="1">
      <alignment vertical="center"/>
    </xf>
    <xf numFmtId="175" fontId="5" fillId="4" borderId="0" xfId="1" applyNumberFormat="1" applyFont="1" applyFill="1" applyAlignment="1">
      <alignment vertical="center"/>
    </xf>
    <xf numFmtId="165" fontId="7" fillId="4" borderId="1" xfId="1" applyNumberFormat="1" applyFont="1" applyFill="1" applyBorder="1" applyAlignment="1">
      <alignment horizontal="right" vertical="center" wrapText="1"/>
    </xf>
    <xf numFmtId="170" fontId="7" fillId="4" borderId="1" xfId="1" applyNumberFormat="1" applyFont="1" applyFill="1" applyBorder="1" applyAlignment="1">
      <alignment horizontal="right" vertical="center"/>
    </xf>
    <xf numFmtId="164" fontId="7" fillId="4" borderId="1" xfId="5" applyFont="1" applyFill="1" applyBorder="1" applyAlignment="1">
      <alignment horizontal="right" vertical="center"/>
    </xf>
    <xf numFmtId="165" fontId="5" fillId="4" borderId="1" xfId="1" applyNumberFormat="1" applyFont="1" applyFill="1" applyBorder="1" applyAlignment="1">
      <alignment horizontal="right" vertical="center" wrapText="1"/>
    </xf>
    <xf numFmtId="165" fontId="5" fillId="4" borderId="0" xfId="1" applyNumberFormat="1" applyFont="1" applyFill="1"/>
    <xf numFmtId="0" fontId="4" fillId="4" borderId="1" xfId="1" applyFont="1" applyFill="1" applyBorder="1" applyAlignment="1">
      <alignment horizontal="center" vertical="center"/>
    </xf>
    <xf numFmtId="165" fontId="5" fillId="5" borderId="1" xfId="1" applyNumberFormat="1" applyFont="1" applyFill="1" applyBorder="1" applyAlignment="1">
      <alignment horizontal="right" vertical="center" wrapText="1"/>
    </xf>
    <xf numFmtId="0" fontId="5" fillId="5" borderId="1" xfId="1" applyFont="1" applyFill="1" applyBorder="1" applyAlignment="1">
      <alignment horizontal="left" vertical="center" wrapText="1"/>
    </xf>
    <xf numFmtId="0" fontId="20" fillId="4" borderId="1" xfId="1" applyFont="1" applyFill="1" applyBorder="1" applyAlignment="1">
      <alignment horizontal="center" vertical="center"/>
    </xf>
    <xf numFmtId="165" fontId="20" fillId="4" borderId="1" xfId="1" applyNumberFormat="1" applyFont="1" applyFill="1" applyBorder="1" applyAlignment="1">
      <alignment horizontal="right" vertical="center"/>
    </xf>
    <xf numFmtId="0" fontId="20" fillId="4" borderId="0" xfId="1" applyFont="1" applyFill="1"/>
    <xf numFmtId="176" fontId="5" fillId="4" borderId="0" xfId="1" applyNumberFormat="1" applyFont="1" applyFill="1"/>
    <xf numFmtId="170" fontId="5" fillId="4" borderId="1" xfId="1" applyNumberFormat="1" applyFont="1" applyFill="1" applyBorder="1" applyAlignment="1">
      <alignment horizontal="right" vertical="center"/>
    </xf>
    <xf numFmtId="1" fontId="5" fillId="4" borderId="1" xfId="1" applyNumberFormat="1" applyFont="1" applyFill="1" applyBorder="1" applyAlignment="1">
      <alignment horizontal="right" vertical="center"/>
    </xf>
    <xf numFmtId="0" fontId="29" fillId="4" borderId="0" xfId="1" applyFont="1" applyFill="1" applyAlignment="1">
      <alignment horizontal="center" vertical="center"/>
    </xf>
    <xf numFmtId="0" fontId="30" fillId="4" borderId="0" xfId="1" applyFont="1" applyFill="1" applyAlignment="1">
      <alignment horizontal="center" vertical="center"/>
    </xf>
    <xf numFmtId="0" fontId="29" fillId="4" borderId="1" xfId="1" applyFont="1" applyFill="1" applyBorder="1" applyAlignment="1">
      <alignment horizontal="center" vertical="center"/>
    </xf>
    <xf numFmtId="0" fontId="29" fillId="4" borderId="1" xfId="1" applyFont="1" applyFill="1" applyBorder="1" applyAlignment="1">
      <alignment horizontal="center" vertical="center" wrapText="1"/>
    </xf>
    <xf numFmtId="0" fontId="29" fillId="4" borderId="0" xfId="1" applyFont="1" applyFill="1"/>
    <xf numFmtId="0" fontId="4" fillId="5" borderId="0" xfId="1" applyFont="1" applyFill="1" applyAlignment="1">
      <alignment horizontal="center" vertical="center"/>
    </xf>
    <xf numFmtId="0" fontId="7" fillId="4" borderId="0" xfId="1" applyFont="1" applyFill="1" applyAlignment="1">
      <alignment vertical="center" wrapText="1"/>
    </xf>
    <xf numFmtId="0" fontId="5" fillId="4" borderId="0" xfId="1" applyFont="1" applyFill="1" applyAlignment="1">
      <alignment vertical="center" wrapText="1"/>
    </xf>
    <xf numFmtId="0" fontId="4" fillId="5" borderId="11" xfId="1" applyFont="1" applyFill="1" applyBorder="1" applyAlignment="1">
      <alignment horizontal="center" vertical="center"/>
    </xf>
    <xf numFmtId="170" fontId="7" fillId="4" borderId="1" xfId="1" applyNumberFormat="1" applyFont="1" applyFill="1" applyBorder="1" applyAlignment="1">
      <alignment horizontal="left" vertical="center"/>
    </xf>
    <xf numFmtId="0" fontId="7" fillId="4" borderId="13" xfId="1" applyFont="1" applyFill="1" applyBorder="1" applyAlignment="1">
      <alignment horizontal="center" vertical="center"/>
    </xf>
    <xf numFmtId="170" fontId="5" fillId="4" borderId="1" xfId="1" applyNumberFormat="1" applyFont="1" applyFill="1" applyBorder="1" applyAlignment="1">
      <alignment horizontal="left" vertical="center" wrapText="1"/>
    </xf>
    <xf numFmtId="165" fontId="5" fillId="4" borderId="8" xfId="1" applyNumberFormat="1" applyFont="1" applyFill="1" applyBorder="1" applyAlignment="1">
      <alignment horizontal="right" vertical="center"/>
    </xf>
    <xf numFmtId="174" fontId="7" fillId="4" borderId="1" xfId="1" applyNumberFormat="1" applyFont="1" applyFill="1" applyBorder="1" applyAlignment="1">
      <alignment horizontal="center" vertical="center"/>
    </xf>
    <xf numFmtId="165" fontId="7" fillId="4" borderId="8" xfId="1" applyNumberFormat="1" applyFont="1" applyFill="1" applyBorder="1" applyAlignment="1">
      <alignment horizontal="center" vertical="center"/>
    </xf>
    <xf numFmtId="1" fontId="5" fillId="5" borderId="8" xfId="1" applyNumberFormat="1" applyFont="1" applyFill="1" applyBorder="1" applyAlignment="1">
      <alignment horizontal="center" vertical="center"/>
    </xf>
    <xf numFmtId="167" fontId="5" fillId="5" borderId="1" xfId="1" applyNumberFormat="1" applyFont="1" applyFill="1" applyBorder="1" applyAlignment="1">
      <alignment horizontal="center" vertical="center"/>
    </xf>
    <xf numFmtId="1" fontId="5" fillId="5" borderId="0" xfId="1" applyNumberFormat="1" applyFont="1" applyFill="1" applyAlignment="1">
      <alignment horizontal="right" vertical="center"/>
    </xf>
    <xf numFmtId="172" fontId="5" fillId="5" borderId="8" xfId="1" applyNumberFormat="1" applyFont="1" applyFill="1" applyBorder="1" applyAlignment="1">
      <alignment horizontal="center" vertical="center"/>
    </xf>
    <xf numFmtId="170" fontId="5" fillId="2" borderId="1" xfId="1" applyNumberFormat="1" applyFont="1" applyFill="1" applyBorder="1" applyAlignment="1">
      <alignment horizontal="left" vertical="center"/>
    </xf>
    <xf numFmtId="167" fontId="5" fillId="2" borderId="1" xfId="1" applyNumberFormat="1" applyFont="1" applyFill="1" applyBorder="1" applyAlignment="1">
      <alignment horizontal="center" vertical="center"/>
    </xf>
    <xf numFmtId="169" fontId="5" fillId="2" borderId="1" xfId="1" applyNumberFormat="1" applyFont="1" applyFill="1" applyBorder="1" applyAlignment="1">
      <alignment horizontal="center" vertical="center"/>
    </xf>
    <xf numFmtId="165" fontId="5" fillId="2" borderId="8" xfId="1" applyNumberFormat="1" applyFont="1" applyFill="1" applyBorder="1" applyAlignment="1">
      <alignment horizontal="center" vertical="center"/>
    </xf>
    <xf numFmtId="169" fontId="5" fillId="2" borderId="8" xfId="1" applyNumberFormat="1" applyFont="1" applyFill="1" applyBorder="1" applyAlignment="1">
      <alignment horizontal="center" vertical="center"/>
    </xf>
    <xf numFmtId="170" fontId="7" fillId="4" borderId="1" xfId="1" applyNumberFormat="1" applyFont="1" applyFill="1" applyBorder="1" applyAlignment="1">
      <alignment horizontal="left" vertical="center" wrapText="1"/>
    </xf>
    <xf numFmtId="170" fontId="5" fillId="4" borderId="1" xfId="1" applyNumberFormat="1" applyFont="1" applyFill="1" applyBorder="1" applyAlignment="1">
      <alignment horizontal="left" vertical="center"/>
    </xf>
    <xf numFmtId="170" fontId="14" fillId="4" borderId="1" xfId="1" applyNumberFormat="1" applyFont="1" applyFill="1" applyBorder="1" applyAlignment="1">
      <alignment horizontal="center" vertical="center" wrapText="1"/>
    </xf>
    <xf numFmtId="165" fontId="5" fillId="4" borderId="8" xfId="1" applyNumberFormat="1" applyFont="1" applyFill="1" applyBorder="1" applyAlignment="1">
      <alignment horizontal="center" vertical="center"/>
    </xf>
    <xf numFmtId="170" fontId="5" fillId="4" borderId="1" xfId="1" quotePrefix="1" applyNumberFormat="1" applyFont="1" applyFill="1" applyBorder="1" applyAlignment="1">
      <alignment horizontal="left" vertical="center" wrapText="1"/>
    </xf>
    <xf numFmtId="170" fontId="5" fillId="4" borderId="8" xfId="1" applyNumberFormat="1" applyFont="1" applyFill="1" applyBorder="1" applyAlignment="1">
      <alignment horizontal="center" vertical="center"/>
    </xf>
    <xf numFmtId="165" fontId="5" fillId="4" borderId="1" xfId="1" applyNumberFormat="1" applyFont="1" applyFill="1" applyBorder="1" applyAlignment="1">
      <alignment horizontal="left" vertical="center" wrapText="1"/>
    </xf>
    <xf numFmtId="165" fontId="5" fillId="4" borderId="0" xfId="1" applyNumberFormat="1" applyFont="1" applyFill="1" applyAlignment="1">
      <alignment horizontal="center" vertical="center"/>
    </xf>
    <xf numFmtId="170" fontId="4" fillId="4" borderId="1" xfId="1" applyNumberFormat="1" applyFont="1" applyFill="1" applyBorder="1" applyAlignment="1">
      <alignment horizontal="left" vertical="center"/>
    </xf>
    <xf numFmtId="169" fontId="5" fillId="4" borderId="8" xfId="1" applyNumberFormat="1" applyFont="1" applyFill="1" applyBorder="1" applyAlignment="1">
      <alignment horizontal="center" vertical="center"/>
    </xf>
    <xf numFmtId="167" fontId="5" fillId="4" borderId="1" xfId="1" applyNumberFormat="1" applyFont="1" applyFill="1" applyBorder="1" applyAlignment="1">
      <alignment horizontal="center" vertical="center"/>
    </xf>
    <xf numFmtId="172" fontId="5" fillId="4" borderId="1" xfId="1" applyNumberFormat="1" applyFont="1" applyFill="1" applyBorder="1" applyAlignment="1">
      <alignment horizontal="center" vertical="center"/>
    </xf>
    <xf numFmtId="170" fontId="4" fillId="4" borderId="1" xfId="1" applyNumberFormat="1" applyFont="1" applyFill="1" applyBorder="1" applyAlignment="1">
      <alignment horizontal="left" vertical="center" wrapText="1"/>
    </xf>
    <xf numFmtId="170" fontId="5" fillId="4" borderId="1" xfId="1" applyNumberFormat="1" applyFont="1" applyFill="1" applyBorder="1" applyAlignment="1">
      <alignment horizontal="center" vertical="center" wrapText="1"/>
    </xf>
    <xf numFmtId="165" fontId="5" fillId="4" borderId="9" xfId="1" applyNumberFormat="1" applyFont="1" applyFill="1" applyBorder="1" applyAlignment="1">
      <alignment horizontal="center" vertical="center"/>
    </xf>
    <xf numFmtId="0" fontId="33" fillId="4" borderId="0" xfId="1" applyFont="1" applyFill="1"/>
    <xf numFmtId="170" fontId="5" fillId="8" borderId="0" xfId="1" applyNumberFormat="1" applyFont="1" applyFill="1" applyAlignment="1">
      <alignment horizontal="center" vertical="center"/>
    </xf>
    <xf numFmtId="170" fontId="25" fillId="6" borderId="0" xfId="1" applyNumberFormat="1" applyFont="1" applyFill="1" applyAlignment="1">
      <alignment vertical="center" wrapText="1"/>
    </xf>
    <xf numFmtId="170" fontId="7" fillId="8" borderId="7" xfId="1" applyNumberFormat="1" applyFont="1" applyFill="1" applyBorder="1" applyAlignment="1">
      <alignment horizontal="center" vertical="center" wrapText="1"/>
    </xf>
    <xf numFmtId="170" fontId="7" fillId="8" borderId="8" xfId="1" applyNumberFormat="1" applyFont="1" applyFill="1" applyBorder="1" applyAlignment="1">
      <alignment horizontal="right" vertical="center"/>
    </xf>
    <xf numFmtId="170" fontId="5" fillId="8" borderId="8" xfId="1" applyNumberFormat="1" applyFont="1" applyFill="1" applyBorder="1" applyAlignment="1">
      <alignment horizontal="right" vertical="center"/>
    </xf>
    <xf numFmtId="182" fontId="5" fillId="7" borderId="1" xfId="5" applyNumberFormat="1" applyFont="1" applyFill="1" applyBorder="1" applyAlignment="1">
      <alignment horizontal="center" vertical="center"/>
    </xf>
    <xf numFmtId="170" fontId="5" fillId="8" borderId="8" xfId="1" applyNumberFormat="1" applyFont="1" applyFill="1" applyBorder="1" applyAlignment="1">
      <alignment horizontal="center" vertical="center" wrapText="1"/>
    </xf>
    <xf numFmtId="170" fontId="7" fillId="8" borderId="8" xfId="1" applyNumberFormat="1" applyFont="1" applyFill="1" applyBorder="1" applyAlignment="1">
      <alignment horizontal="center" vertical="center"/>
    </xf>
    <xf numFmtId="182" fontId="26" fillId="7" borderId="1" xfId="5" applyNumberFormat="1" applyFont="1" applyFill="1" applyBorder="1" applyAlignment="1">
      <alignment horizontal="center" vertical="center"/>
    </xf>
    <xf numFmtId="182" fontId="14" fillId="7" borderId="1" xfId="5" applyNumberFormat="1" applyFont="1" applyFill="1" applyBorder="1" applyAlignment="1">
      <alignment horizontal="center" vertical="center"/>
    </xf>
    <xf numFmtId="182" fontId="27" fillId="7" borderId="1" xfId="5" applyNumberFormat="1" applyFont="1" applyFill="1" applyBorder="1" applyAlignment="1">
      <alignment horizontal="center" vertical="center" wrapText="1"/>
    </xf>
    <xf numFmtId="182" fontId="14" fillId="7" borderId="1" xfId="5" applyNumberFormat="1" applyFont="1" applyFill="1" applyBorder="1" applyAlignment="1">
      <alignment horizontal="center" vertical="center" wrapText="1"/>
    </xf>
    <xf numFmtId="182" fontId="14" fillId="7" borderId="1" xfId="5" applyNumberFormat="1" applyFont="1" applyFill="1" applyBorder="1" applyAlignment="1">
      <alignment horizontal="right" vertical="center" wrapText="1"/>
    </xf>
    <xf numFmtId="170" fontId="5" fillId="8" borderId="8" xfId="1" applyNumberFormat="1" applyFont="1" applyFill="1" applyBorder="1" applyAlignment="1">
      <alignment vertical="center"/>
    </xf>
    <xf numFmtId="182" fontId="27" fillId="7" borderId="1" xfId="5" applyNumberFormat="1" applyFont="1" applyFill="1" applyBorder="1" applyAlignment="1">
      <alignment horizontal="center" vertical="center"/>
    </xf>
    <xf numFmtId="182" fontId="27" fillId="7" borderId="1" xfId="5" applyNumberFormat="1" applyFont="1" applyFill="1" applyBorder="1" applyAlignment="1">
      <alignment horizontal="right" vertical="center" wrapText="1"/>
    </xf>
    <xf numFmtId="182" fontId="20" fillId="7" borderId="1" xfId="5" applyNumberFormat="1" applyFont="1" applyFill="1" applyBorder="1" applyAlignment="1">
      <alignment horizontal="center" vertical="center" wrapText="1"/>
    </xf>
    <xf numFmtId="182" fontId="26" fillId="7" borderId="1" xfId="5" applyNumberFormat="1" applyFont="1" applyFill="1" applyBorder="1" applyAlignment="1">
      <alignment horizontal="right" vertical="center" wrapText="1"/>
    </xf>
    <xf numFmtId="0" fontId="23" fillId="7" borderId="1" xfId="1" applyFont="1" applyFill="1" applyBorder="1"/>
    <xf numFmtId="0" fontId="6" fillId="7" borderId="1" xfId="1" applyFont="1" applyFill="1" applyBorder="1"/>
    <xf numFmtId="182" fontId="7" fillId="7" borderId="1" xfId="5" applyNumberFormat="1" applyFont="1" applyFill="1" applyBorder="1" applyAlignment="1">
      <alignment horizontal="center" vertical="center" wrapText="1"/>
    </xf>
    <xf numFmtId="182" fontId="5" fillId="7" borderId="1" xfId="5" applyNumberFormat="1" applyFont="1" applyFill="1" applyBorder="1" applyAlignment="1">
      <alignment horizontal="center" vertical="center" wrapText="1"/>
    </xf>
    <xf numFmtId="170" fontId="5" fillId="8" borderId="8" xfId="1" applyNumberFormat="1" applyFont="1" applyFill="1" applyBorder="1" applyAlignment="1">
      <alignment horizontal="center" vertical="center"/>
    </xf>
    <xf numFmtId="182" fontId="5" fillId="7" borderId="1" xfId="5" applyNumberFormat="1" applyFont="1" applyFill="1" applyBorder="1" applyAlignment="1">
      <alignment vertical="center" wrapText="1"/>
    </xf>
    <xf numFmtId="170" fontId="20" fillId="7" borderId="8" xfId="1" applyNumberFormat="1" applyFont="1" applyFill="1" applyBorder="1" applyAlignment="1">
      <alignment horizontal="right" vertical="center"/>
    </xf>
    <xf numFmtId="170" fontId="5" fillId="7" borderId="8" xfId="1" applyNumberFormat="1" applyFont="1" applyFill="1" applyBorder="1" applyAlignment="1">
      <alignment horizontal="center" vertical="center"/>
    </xf>
    <xf numFmtId="181" fontId="7" fillId="7" borderId="1" xfId="5" applyNumberFormat="1" applyFont="1" applyFill="1" applyBorder="1" applyAlignment="1">
      <alignment horizontal="right" vertical="center" wrapText="1"/>
    </xf>
    <xf numFmtId="170" fontId="5" fillId="8" borderId="8" xfId="1" applyNumberFormat="1" applyFont="1" applyFill="1" applyBorder="1"/>
    <xf numFmtId="165" fontId="5" fillId="8" borderId="8" xfId="1" applyNumberFormat="1" applyFont="1" applyFill="1" applyBorder="1" applyAlignment="1">
      <alignment horizontal="center" vertical="center"/>
    </xf>
    <xf numFmtId="165" fontId="7" fillId="8" borderId="8" xfId="1" applyNumberFormat="1" applyFont="1" applyFill="1" applyBorder="1" applyAlignment="1">
      <alignment horizontal="right" vertical="center"/>
    </xf>
    <xf numFmtId="182" fontId="5" fillId="7" borderId="1" xfId="5" applyNumberFormat="1" applyFont="1" applyFill="1" applyBorder="1" applyAlignment="1">
      <alignment horizontal="right" vertical="center"/>
    </xf>
    <xf numFmtId="167" fontId="7" fillId="8" borderId="8" xfId="1" applyNumberFormat="1" applyFont="1" applyFill="1" applyBorder="1" applyAlignment="1">
      <alignment vertical="center"/>
    </xf>
    <xf numFmtId="167" fontId="5" fillId="8" borderId="8" xfId="1" applyNumberFormat="1" applyFont="1" applyFill="1" applyBorder="1" applyAlignment="1">
      <alignment vertical="center"/>
    </xf>
    <xf numFmtId="167" fontId="5" fillId="8" borderId="8" xfId="1" applyNumberFormat="1" applyFont="1" applyFill="1" applyBorder="1" applyAlignment="1">
      <alignment horizontal="right" vertical="center"/>
    </xf>
    <xf numFmtId="169" fontId="5" fillId="8" borderId="8" xfId="1" applyNumberFormat="1" applyFont="1" applyFill="1" applyBorder="1" applyAlignment="1">
      <alignment vertical="center"/>
    </xf>
    <xf numFmtId="165" fontId="5" fillId="8" borderId="8" xfId="1" applyNumberFormat="1" applyFont="1" applyFill="1" applyBorder="1" applyAlignment="1">
      <alignment horizontal="right" vertical="center"/>
    </xf>
    <xf numFmtId="170" fontId="5" fillId="8" borderId="9" xfId="1" applyNumberFormat="1" applyFont="1" applyFill="1" applyBorder="1" applyAlignment="1">
      <alignment horizontal="right" vertical="center"/>
    </xf>
    <xf numFmtId="170" fontId="5" fillId="8" borderId="0" xfId="1" applyNumberFormat="1" applyFont="1" applyFill="1"/>
    <xf numFmtId="182" fontId="26" fillId="7" borderId="1" xfId="5" applyNumberFormat="1" applyFont="1" applyFill="1" applyBorder="1" applyAlignment="1">
      <alignment horizontal="right" vertical="center"/>
    </xf>
    <xf numFmtId="182" fontId="14" fillId="7" borderId="1" xfId="5" applyNumberFormat="1" applyFont="1" applyFill="1" applyBorder="1" applyAlignment="1">
      <alignment horizontal="right" vertical="center"/>
    </xf>
    <xf numFmtId="182" fontId="27" fillId="7" borderId="1" xfId="5" applyNumberFormat="1" applyFont="1" applyFill="1" applyBorder="1" applyAlignment="1">
      <alignment horizontal="right" vertical="center"/>
    </xf>
    <xf numFmtId="182" fontId="20" fillId="7" borderId="1" xfId="5" applyNumberFormat="1" applyFont="1" applyFill="1" applyBorder="1" applyAlignment="1">
      <alignment horizontal="right" vertical="center" wrapText="1"/>
    </xf>
    <xf numFmtId="182" fontId="5" fillId="7" borderId="1" xfId="5" applyNumberFormat="1" applyFont="1" applyFill="1" applyBorder="1" applyAlignment="1">
      <alignment horizontal="right" vertical="center" wrapText="1"/>
    </xf>
    <xf numFmtId="0" fontId="5" fillId="8" borderId="8" xfId="1" applyFont="1" applyFill="1" applyBorder="1" applyAlignment="1">
      <alignment vertical="center"/>
    </xf>
    <xf numFmtId="0" fontId="5" fillId="8" borderId="8" xfId="1" applyFont="1" applyFill="1" applyBorder="1" applyAlignment="1">
      <alignment horizontal="right" vertical="center"/>
    </xf>
    <xf numFmtId="0" fontId="5" fillId="8" borderId="8" xfId="1" applyFont="1" applyFill="1" applyBorder="1" applyAlignment="1">
      <alignment horizontal="right" vertical="center" wrapText="1"/>
    </xf>
    <xf numFmtId="169" fontId="5" fillId="8" borderId="8" xfId="1" applyNumberFormat="1" applyFont="1" applyFill="1" applyBorder="1" applyAlignment="1">
      <alignment horizontal="center" vertical="center" wrapText="1"/>
    </xf>
    <xf numFmtId="181" fontId="14" fillId="7" borderId="1" xfId="5" applyNumberFormat="1" applyFont="1" applyFill="1" applyBorder="1" applyAlignment="1">
      <alignment horizontal="right" vertical="center" wrapText="1"/>
    </xf>
    <xf numFmtId="182" fontId="14" fillId="7" borderId="1" xfId="5" applyNumberFormat="1" applyFont="1" applyFill="1" applyBorder="1" applyAlignment="1">
      <alignment vertical="center" wrapText="1"/>
    </xf>
    <xf numFmtId="182" fontId="31" fillId="7" borderId="1" xfId="5" applyNumberFormat="1" applyFont="1" applyFill="1" applyBorder="1" applyAlignment="1">
      <alignment horizontal="right" vertical="center" wrapText="1"/>
    </xf>
    <xf numFmtId="182" fontId="7" fillId="7" borderId="1" xfId="5" applyNumberFormat="1" applyFont="1" applyFill="1" applyBorder="1" applyAlignment="1">
      <alignment horizontal="right" wrapText="1"/>
    </xf>
    <xf numFmtId="167" fontId="7" fillId="6" borderId="8" xfId="1" applyNumberFormat="1" applyFont="1" applyFill="1" applyBorder="1" applyAlignment="1">
      <alignment vertical="center"/>
    </xf>
    <xf numFmtId="164" fontId="27" fillId="7" borderId="1" xfId="5" applyFont="1" applyFill="1" applyBorder="1" applyAlignment="1">
      <alignment vertical="center" wrapText="1"/>
    </xf>
    <xf numFmtId="164" fontId="14" fillId="7" borderId="1" xfId="5" applyFont="1" applyFill="1" applyBorder="1" applyAlignment="1">
      <alignment horizontal="right" vertical="center" wrapText="1"/>
    </xf>
    <xf numFmtId="164" fontId="14" fillId="7" borderId="1" xfId="5" applyFont="1" applyFill="1" applyBorder="1" applyAlignment="1">
      <alignment vertical="center" wrapText="1"/>
    </xf>
    <xf numFmtId="181" fontId="14" fillId="7" borderId="1" xfId="5" applyNumberFormat="1" applyFont="1" applyFill="1" applyBorder="1" applyAlignment="1">
      <alignment vertical="center" wrapText="1"/>
    </xf>
    <xf numFmtId="164" fontId="27" fillId="7" borderId="1" xfId="5" applyFont="1" applyFill="1" applyBorder="1" applyAlignment="1">
      <alignment horizontal="right" vertical="center" wrapText="1"/>
    </xf>
    <xf numFmtId="182" fontId="27" fillId="7" borderId="1" xfId="5" applyNumberFormat="1" applyFont="1" applyFill="1" applyBorder="1" applyAlignment="1">
      <alignment vertical="center" wrapText="1"/>
    </xf>
    <xf numFmtId="182" fontId="20" fillId="7" borderId="1" xfId="5" applyNumberFormat="1" applyFont="1" applyFill="1" applyBorder="1" applyAlignment="1">
      <alignment vertical="center" wrapText="1"/>
    </xf>
    <xf numFmtId="182" fontId="5" fillId="7" borderId="1" xfId="5" applyNumberFormat="1" applyFont="1" applyFill="1" applyBorder="1" applyAlignment="1">
      <alignment vertical="center"/>
    </xf>
    <xf numFmtId="169" fontId="5" fillId="8" borderId="8" xfId="1" applyNumberFormat="1" applyFont="1" applyFill="1" applyBorder="1" applyAlignment="1">
      <alignment horizontal="right" vertical="center"/>
    </xf>
    <xf numFmtId="169" fontId="5" fillId="8" borderId="8" xfId="1" applyNumberFormat="1" applyFont="1" applyFill="1" applyBorder="1" applyAlignment="1">
      <alignment horizontal="center" vertical="center"/>
    </xf>
    <xf numFmtId="182" fontId="27" fillId="7" borderId="1" xfId="5" applyNumberFormat="1" applyFont="1" applyFill="1" applyBorder="1" applyAlignment="1">
      <alignment vertical="center"/>
    </xf>
    <xf numFmtId="165" fontId="5" fillId="8" borderId="8" xfId="1" applyNumberFormat="1" applyFont="1" applyFill="1" applyBorder="1" applyAlignment="1">
      <alignment vertical="center"/>
    </xf>
    <xf numFmtId="2" fontId="5" fillId="8" borderId="8" xfId="1" applyNumberFormat="1" applyFont="1" applyFill="1" applyBorder="1" applyAlignment="1">
      <alignment vertical="center"/>
    </xf>
    <xf numFmtId="182" fontId="28" fillId="7" borderId="1" xfId="5" applyNumberFormat="1" applyFont="1" applyFill="1" applyBorder="1" applyAlignment="1">
      <alignment vertical="center" wrapText="1"/>
    </xf>
    <xf numFmtId="182" fontId="29" fillId="7" borderId="1" xfId="5" applyNumberFormat="1" applyFont="1" applyFill="1" applyBorder="1" applyAlignment="1">
      <alignment vertical="center" wrapText="1"/>
    </xf>
    <xf numFmtId="182" fontId="29" fillId="7" borderId="1" xfId="5" applyNumberFormat="1" applyFont="1" applyFill="1" applyBorder="1" applyAlignment="1">
      <alignment horizontal="right" vertical="center" wrapText="1"/>
    </xf>
    <xf numFmtId="181" fontId="29" fillId="7" borderId="1" xfId="5" applyNumberFormat="1" applyFont="1" applyFill="1" applyBorder="1" applyAlignment="1">
      <alignment vertical="center"/>
    </xf>
    <xf numFmtId="170" fontId="7" fillId="8" borderId="8" xfId="1" applyNumberFormat="1" applyFont="1" applyFill="1" applyBorder="1"/>
    <xf numFmtId="170" fontId="20" fillId="6" borderId="1" xfId="1" applyNumberFormat="1" applyFont="1" applyFill="1" applyBorder="1"/>
    <xf numFmtId="181" fontId="27" fillId="7" borderId="1" xfId="5" applyNumberFormat="1" applyFont="1" applyFill="1" applyBorder="1" applyAlignment="1">
      <alignment horizontal="right" vertical="center" wrapText="1"/>
    </xf>
    <xf numFmtId="183" fontId="5" fillId="7" borderId="1" xfId="5" applyNumberFormat="1" applyFont="1" applyFill="1" applyBorder="1" applyAlignment="1">
      <alignment horizontal="right" vertical="center" wrapText="1"/>
    </xf>
    <xf numFmtId="2" fontId="5" fillId="8" borderId="8" xfId="1" applyNumberFormat="1" applyFont="1" applyFill="1" applyBorder="1" applyAlignment="1">
      <alignment horizontal="right" vertical="center"/>
    </xf>
    <xf numFmtId="0" fontId="10" fillId="2" borderId="1" xfId="1" applyFont="1" applyFill="1" applyBorder="1" applyAlignment="1">
      <alignment horizontal="center" vertical="center" wrapText="1"/>
    </xf>
    <xf numFmtId="0" fontId="7" fillId="4" borderId="0" xfId="1" applyFont="1" applyFill="1" applyAlignment="1">
      <alignment vertical="center"/>
    </xf>
    <xf numFmtId="2" fontId="7" fillId="4" borderId="0" xfId="1" applyNumberFormat="1" applyFont="1" applyFill="1" applyAlignment="1">
      <alignment vertical="center"/>
    </xf>
    <xf numFmtId="0" fontId="7" fillId="4" borderId="1" xfId="1" applyFont="1" applyFill="1" applyBorder="1" applyAlignment="1">
      <alignment vertical="center"/>
    </xf>
    <xf numFmtId="185" fontId="7" fillId="4" borderId="0" xfId="1" applyNumberFormat="1" applyFont="1" applyFill="1" applyAlignment="1">
      <alignment vertical="center"/>
    </xf>
    <xf numFmtId="169" fontId="7" fillId="4" borderId="1" xfId="1" applyNumberFormat="1" applyFont="1" applyFill="1" applyBorder="1" applyAlignment="1">
      <alignment horizontal="right" vertical="center"/>
    </xf>
    <xf numFmtId="0" fontId="10" fillId="2" borderId="1" xfId="1" quotePrefix="1" applyFont="1" applyFill="1" applyBorder="1" applyAlignment="1">
      <alignment horizontal="left" vertical="center" wrapText="1"/>
    </xf>
    <xf numFmtId="170" fontId="8" fillId="5" borderId="1" xfId="1" applyNumberFormat="1" applyFont="1" applyFill="1" applyBorder="1" applyAlignment="1">
      <alignment vertical="center"/>
    </xf>
    <xf numFmtId="170" fontId="32" fillId="5" borderId="1" xfId="1" applyNumberFormat="1" applyFont="1" applyFill="1" applyBorder="1" applyAlignment="1">
      <alignment vertical="center"/>
    </xf>
    <xf numFmtId="0" fontId="7" fillId="2" borderId="1" xfId="1" applyFont="1" applyFill="1" applyBorder="1" applyAlignment="1">
      <alignment horizontal="center" vertical="center" wrapText="1"/>
    </xf>
    <xf numFmtId="165" fontId="32" fillId="5" borderId="1" xfId="1" applyNumberFormat="1" applyFont="1" applyFill="1" applyBorder="1" applyAlignment="1">
      <alignment horizontal="center" vertical="center"/>
    </xf>
    <xf numFmtId="165" fontId="10" fillId="2" borderId="1" xfId="1" quotePrefix="1" applyNumberFormat="1" applyFont="1" applyFill="1" applyBorder="1" applyAlignment="1">
      <alignment horizontal="right" vertical="center"/>
    </xf>
    <xf numFmtId="0" fontId="34" fillId="0" borderId="14" xfId="0" applyFont="1" applyBorder="1" applyAlignment="1">
      <alignment horizontal="right" vertical="center" wrapText="1"/>
    </xf>
    <xf numFmtId="171" fontId="34" fillId="0" borderId="14" xfId="0" applyNumberFormat="1" applyFont="1" applyBorder="1" applyAlignment="1">
      <alignment horizontal="right" vertical="center" wrapText="1"/>
    </xf>
    <xf numFmtId="0" fontId="34" fillId="2" borderId="14" xfId="0" applyFont="1" applyFill="1" applyBorder="1" applyAlignment="1">
      <alignment horizontal="right" vertical="center" wrapText="1"/>
    </xf>
    <xf numFmtId="0" fontId="34" fillId="0" borderId="14" xfId="0" applyFont="1" applyBorder="1" applyAlignment="1">
      <alignment horizontal="right" vertical="top" wrapText="1"/>
    </xf>
    <xf numFmtId="2" fontId="34" fillId="0" borderId="14" xfId="0" applyNumberFormat="1" applyFont="1" applyBorder="1" applyAlignment="1">
      <alignment horizontal="right" vertical="center" wrapText="1"/>
    </xf>
    <xf numFmtId="0" fontId="7" fillId="2" borderId="0" xfId="1" applyFont="1" applyFill="1" applyAlignment="1">
      <alignment horizontal="center" vertical="center"/>
    </xf>
    <xf numFmtId="2" fontId="5" fillId="2" borderId="1" xfId="1" applyNumberFormat="1" applyFont="1" applyFill="1" applyBorder="1" applyAlignment="1">
      <alignment vertical="center"/>
    </xf>
    <xf numFmtId="0" fontId="4" fillId="2" borderId="1" xfId="1" applyFont="1" applyFill="1" applyBorder="1" applyAlignment="1">
      <alignment horizontal="left" vertical="center"/>
    </xf>
    <xf numFmtId="170" fontId="5" fillId="2" borderId="8" xfId="1" applyNumberFormat="1" applyFont="1" applyFill="1" applyBorder="1" applyAlignment="1">
      <alignment vertical="center"/>
    </xf>
    <xf numFmtId="165" fontId="5" fillId="2" borderId="7" xfId="1" applyNumberFormat="1" applyFont="1" applyFill="1" applyBorder="1" applyAlignment="1">
      <alignment vertical="center"/>
    </xf>
    <xf numFmtId="178" fontId="5" fillId="2" borderId="1" xfId="1" applyNumberFormat="1" applyFont="1" applyFill="1" applyBorder="1" applyAlignment="1">
      <alignment vertical="center"/>
    </xf>
    <xf numFmtId="0" fontId="5" fillId="2" borderId="1" xfId="1" applyFont="1" applyFill="1" applyBorder="1" applyAlignment="1">
      <alignment vertical="center"/>
    </xf>
    <xf numFmtId="165" fontId="5" fillId="2" borderId="9" xfId="1" applyNumberFormat="1" applyFont="1" applyFill="1" applyBorder="1" applyAlignment="1">
      <alignment vertical="center"/>
    </xf>
    <xf numFmtId="165" fontId="7" fillId="2" borderId="1" xfId="1" applyNumberFormat="1" applyFont="1" applyFill="1" applyBorder="1" applyAlignment="1">
      <alignment vertical="center"/>
    </xf>
    <xf numFmtId="165" fontId="7" fillId="2" borderId="8" xfId="1" applyNumberFormat="1" applyFont="1" applyFill="1" applyBorder="1" applyAlignment="1">
      <alignment vertical="center"/>
    </xf>
    <xf numFmtId="0" fontId="7" fillId="2" borderId="1" xfId="1" applyFont="1" applyFill="1" applyBorder="1" applyAlignment="1">
      <alignment horizontal="left" vertical="center"/>
    </xf>
    <xf numFmtId="170" fontId="7" fillId="2" borderId="1" xfId="1" applyNumberFormat="1" applyFont="1" applyFill="1" applyBorder="1" applyAlignment="1">
      <alignment vertical="center"/>
    </xf>
    <xf numFmtId="166" fontId="7" fillId="2" borderId="1" xfId="1" applyNumberFormat="1" applyFont="1" applyFill="1" applyBorder="1" applyAlignment="1">
      <alignment vertical="center"/>
    </xf>
    <xf numFmtId="3" fontId="7" fillId="2" borderId="1" xfId="1" applyNumberFormat="1" applyFont="1" applyFill="1" applyBorder="1" applyAlignment="1">
      <alignment vertical="center"/>
    </xf>
    <xf numFmtId="165" fontId="5" fillId="2" borderId="1" xfId="1" quotePrefix="1" applyNumberFormat="1" applyFont="1" applyFill="1" applyBorder="1" applyAlignment="1">
      <alignment horizontal="right" vertical="center"/>
    </xf>
    <xf numFmtId="0" fontId="5" fillId="5" borderId="1" xfId="1" quotePrefix="1" applyFont="1" applyFill="1" applyBorder="1" applyAlignment="1">
      <alignment horizontal="right" vertical="center"/>
    </xf>
    <xf numFmtId="171" fontId="8" fillId="2" borderId="1" xfId="1" applyNumberFormat="1" applyFont="1" applyFill="1" applyBorder="1" applyAlignment="1">
      <alignment horizontal="right" vertical="center"/>
    </xf>
    <xf numFmtId="165" fontId="32" fillId="2" borderId="1" xfId="1" applyNumberFormat="1" applyFont="1" applyFill="1" applyBorder="1" applyAlignment="1">
      <alignment vertical="center"/>
    </xf>
    <xf numFmtId="0" fontId="32" fillId="2" borderId="0" xfId="1" applyFont="1" applyFill="1" applyAlignment="1">
      <alignment horizontal="center" vertical="center"/>
    </xf>
    <xf numFmtId="170" fontId="32" fillId="4" borderId="1" xfId="1" applyNumberFormat="1" applyFont="1" applyFill="1" applyBorder="1" applyAlignment="1">
      <alignment horizontal="right" vertical="center" wrapText="1"/>
    </xf>
    <xf numFmtId="170" fontId="8" fillId="4" borderId="1" xfId="1" applyNumberFormat="1" applyFont="1" applyFill="1" applyBorder="1" applyAlignment="1">
      <alignment horizontal="right" vertical="center" wrapText="1"/>
    </xf>
    <xf numFmtId="0" fontId="20" fillId="2" borderId="1" xfId="1" quotePrefix="1" applyFont="1" applyFill="1" applyBorder="1" applyAlignment="1">
      <alignment horizontal="left" vertical="center" wrapText="1"/>
    </xf>
    <xf numFmtId="171" fontId="32" fillId="4" borderId="1" xfId="1" applyNumberFormat="1" applyFont="1" applyFill="1" applyBorder="1" applyAlignment="1">
      <alignment horizontal="right" vertical="center"/>
    </xf>
    <xf numFmtId="170" fontId="32" fillId="5" borderId="1" xfId="1" applyNumberFormat="1" applyFont="1" applyFill="1" applyBorder="1" applyAlignment="1">
      <alignment horizontal="center" vertical="center"/>
    </xf>
    <xf numFmtId="170" fontId="35" fillId="5" borderId="1" xfId="1" applyNumberFormat="1" applyFont="1" applyFill="1" applyBorder="1" applyAlignment="1">
      <alignment horizontal="center" vertical="center"/>
    </xf>
    <xf numFmtId="170" fontId="8" fillId="5" borderId="1" xfId="1" applyNumberFormat="1" applyFont="1" applyFill="1" applyBorder="1" applyAlignment="1">
      <alignment horizontal="center" vertical="center"/>
    </xf>
    <xf numFmtId="181" fontId="5" fillId="0" borderId="1" xfId="5" applyNumberFormat="1" applyFont="1" applyFill="1" applyBorder="1" applyAlignment="1">
      <alignment horizontal="right" vertical="center"/>
    </xf>
    <xf numFmtId="165" fontId="8" fillId="2" borderId="1" xfId="1" applyNumberFormat="1" applyFont="1" applyFill="1" applyBorder="1" applyAlignment="1">
      <alignment vertical="center"/>
    </xf>
    <xf numFmtId="165" fontId="35" fillId="2" borderId="1" xfId="1" applyNumberFormat="1" applyFont="1" applyFill="1" applyBorder="1" applyAlignment="1">
      <alignment vertical="center"/>
    </xf>
    <xf numFmtId="0" fontId="11" fillId="2" borderId="0" xfId="1" applyFont="1" applyFill="1" applyAlignment="1">
      <alignment vertical="center"/>
    </xf>
    <xf numFmtId="0" fontId="36" fillId="2" borderId="0" xfId="1" applyFont="1" applyFill="1" applyAlignment="1">
      <alignment vertical="center"/>
    </xf>
    <xf numFmtId="0" fontId="10" fillId="2" borderId="0" xfId="1" applyFont="1" applyFill="1" applyAlignment="1">
      <alignment horizontal="center" vertical="center"/>
    </xf>
    <xf numFmtId="0" fontId="9" fillId="2" borderId="0" xfId="1" applyFont="1" applyFill="1" applyAlignment="1">
      <alignment horizontal="center" vertical="center"/>
    </xf>
    <xf numFmtId="0" fontId="9" fillId="2" borderId="1" xfId="1" applyFont="1" applyFill="1" applyBorder="1" applyAlignment="1">
      <alignment horizontal="center" vertical="center" wrapText="1"/>
    </xf>
    <xf numFmtId="167" fontId="10" fillId="2" borderId="1" xfId="1" applyNumberFormat="1" applyFont="1" applyFill="1" applyBorder="1" applyAlignment="1">
      <alignment horizontal="center" vertical="center"/>
    </xf>
    <xf numFmtId="180" fontId="10" fillId="2" borderId="1" xfId="4" applyNumberFormat="1" applyFont="1" applyFill="1" applyBorder="1" applyAlignment="1">
      <alignment horizontal="center" vertical="center"/>
    </xf>
    <xf numFmtId="174" fontId="10" fillId="2" borderId="1" xfId="1" applyNumberFormat="1" applyFont="1" applyFill="1" applyBorder="1" applyAlignment="1">
      <alignment horizontal="center" vertical="center"/>
    </xf>
    <xf numFmtId="165" fontId="10" fillId="2" borderId="0" xfId="1" applyNumberFormat="1" applyFont="1" applyFill="1"/>
    <xf numFmtId="170" fontId="9" fillId="2" borderId="1" xfId="1" applyNumberFormat="1" applyFont="1" applyFill="1" applyBorder="1" applyAlignment="1">
      <alignment horizontal="center" vertical="center"/>
    </xf>
    <xf numFmtId="171" fontId="9" fillId="2" borderId="0" xfId="1" applyNumberFormat="1" applyFont="1" applyFill="1"/>
    <xf numFmtId="0" fontId="9" fillId="2" borderId="1" xfId="1" applyFont="1" applyFill="1" applyBorder="1" applyAlignment="1">
      <alignment horizontal="center" vertical="center"/>
    </xf>
    <xf numFmtId="0" fontId="9" fillId="2" borderId="0" xfId="1" applyFont="1" applyFill="1" applyAlignment="1">
      <alignment horizontal="center" vertical="center" wrapText="1"/>
    </xf>
    <xf numFmtId="0" fontId="11" fillId="2" borderId="0" xfId="1" applyFont="1" applyFill="1" applyAlignment="1">
      <alignment horizontal="center" vertical="center"/>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wrapText="1"/>
    </xf>
    <xf numFmtId="170" fontId="7" fillId="5" borderId="1" xfId="1" applyNumberFormat="1" applyFont="1" applyFill="1" applyBorder="1" applyAlignment="1">
      <alignment horizontal="center" vertical="center"/>
    </xf>
    <xf numFmtId="170" fontId="4" fillId="5" borderId="0" xfId="1" applyNumberFormat="1" applyFont="1" applyFill="1" applyAlignment="1">
      <alignment horizontal="left" vertical="center"/>
    </xf>
    <xf numFmtId="170" fontId="5" fillId="5" borderId="0" xfId="1" applyNumberFormat="1" applyFont="1" applyFill="1" applyAlignment="1">
      <alignment horizontal="center" vertical="center"/>
    </xf>
    <xf numFmtId="170" fontId="24" fillId="5" borderId="0" xfId="1" applyNumberFormat="1" applyFont="1" applyFill="1" applyAlignment="1">
      <alignment horizontal="center" vertical="center" wrapText="1"/>
    </xf>
    <xf numFmtId="170" fontId="4" fillId="5" borderId="0" xfId="1" applyNumberFormat="1" applyFont="1" applyFill="1" applyAlignment="1">
      <alignment horizontal="center" vertical="center" wrapText="1"/>
    </xf>
    <xf numFmtId="165" fontId="7" fillId="5" borderId="1" xfId="1" applyNumberFormat="1" applyFont="1" applyFill="1" applyBorder="1" applyAlignment="1">
      <alignment horizontal="center" vertical="center"/>
    </xf>
    <xf numFmtId="170" fontId="7" fillId="5" borderId="1" xfId="1" applyNumberFormat="1" applyFont="1" applyFill="1" applyBorder="1" applyAlignment="1">
      <alignment horizontal="center" vertical="center" wrapText="1"/>
    </xf>
    <xf numFmtId="170" fontId="7" fillId="5" borderId="5" xfId="1" applyNumberFormat="1" applyFont="1" applyFill="1" applyBorder="1" applyAlignment="1">
      <alignment horizontal="center" vertical="center"/>
    </xf>
    <xf numFmtId="0" fontId="13" fillId="2" borderId="5" xfId="1" applyFont="1" applyFill="1" applyBorder="1" applyAlignment="1">
      <alignment horizontal="center" vertical="center" wrapText="1"/>
    </xf>
    <xf numFmtId="0" fontId="13" fillId="2" borderId="6" xfId="1" applyFont="1" applyFill="1" applyBorder="1" applyAlignment="1">
      <alignment horizontal="center" vertical="center" wrapText="1"/>
    </xf>
    <xf numFmtId="170" fontId="7" fillId="5" borderId="2" xfId="1" applyNumberFormat="1" applyFont="1" applyFill="1" applyBorder="1" applyAlignment="1">
      <alignment horizontal="center" vertical="center" wrapText="1"/>
    </xf>
    <xf numFmtId="170" fontId="7" fillId="5" borderId="3" xfId="1" applyNumberFormat="1" applyFont="1" applyFill="1" applyBorder="1" applyAlignment="1">
      <alignment horizontal="center" vertical="center" wrapText="1"/>
    </xf>
    <xf numFmtId="170" fontId="7" fillId="5" borderId="4" xfId="1" applyNumberFormat="1" applyFont="1" applyFill="1" applyBorder="1" applyAlignment="1">
      <alignment horizontal="center" vertical="center" wrapText="1"/>
    </xf>
    <xf numFmtId="170" fontId="7" fillId="5" borderId="5" xfId="1" applyNumberFormat="1" applyFont="1" applyFill="1" applyBorder="1" applyAlignment="1">
      <alignment horizontal="center" vertical="center" wrapText="1"/>
    </xf>
    <xf numFmtId="170" fontId="7" fillId="5" borderId="12" xfId="1" applyNumberFormat="1" applyFont="1" applyFill="1" applyBorder="1" applyAlignment="1">
      <alignment horizontal="center" vertical="center" wrapText="1"/>
    </xf>
    <xf numFmtId="170" fontId="7" fillId="5" borderId="6" xfId="1" applyNumberFormat="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5"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4" fillId="4" borderId="0" xfId="1" applyFont="1" applyFill="1"/>
    <xf numFmtId="0" fontId="7" fillId="4" borderId="0" xfId="1" applyFont="1" applyFill="1" applyAlignment="1">
      <alignment horizontal="center" vertical="center" wrapText="1"/>
    </xf>
    <xf numFmtId="0" fontId="4" fillId="4" borderId="0" xfId="1" applyFont="1" applyFill="1" applyAlignment="1">
      <alignment horizontal="center" vertical="center" wrapText="1"/>
    </xf>
    <xf numFmtId="0" fontId="7" fillId="4" borderId="1" xfId="1" applyFont="1" applyFill="1" applyBorder="1" applyAlignment="1">
      <alignment horizontal="center" vertical="center"/>
    </xf>
    <xf numFmtId="0" fontId="4" fillId="4" borderId="0" xfId="1" applyFont="1" applyFill="1" applyAlignment="1">
      <alignment horizontal="left" vertical="center"/>
    </xf>
    <xf numFmtId="0" fontId="7" fillId="4" borderId="5" xfId="1" applyFont="1" applyFill="1" applyBorder="1" applyAlignment="1">
      <alignment horizontal="center" vertical="center"/>
    </xf>
    <xf numFmtId="0" fontId="20" fillId="4" borderId="0" xfId="1" applyFont="1" applyFill="1" applyAlignment="1">
      <alignment horizontal="left" vertical="center"/>
    </xf>
    <xf numFmtId="0" fontId="5" fillId="4" borderId="0" xfId="1" applyFont="1" applyFill="1"/>
    <xf numFmtId="0" fontId="7" fillId="5" borderId="1"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4" fillId="4" borderId="0" xfId="1" applyFont="1" applyFill="1" applyAlignment="1">
      <alignment horizontal="center" vertical="center"/>
    </xf>
    <xf numFmtId="0" fontId="4" fillId="0" borderId="0" xfId="1" applyFont="1"/>
    <xf numFmtId="0" fontId="7" fillId="0" borderId="0" xfId="1" applyFont="1" applyAlignment="1">
      <alignment horizontal="center" vertical="center" wrapText="1"/>
    </xf>
    <xf numFmtId="0" fontId="4" fillId="0" borderId="0" xfId="1" applyFont="1" applyAlignment="1">
      <alignment horizontal="center" vertical="center"/>
    </xf>
    <xf numFmtId="0" fontId="5" fillId="0" borderId="0" xfId="1" applyFont="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0" fontId="5" fillId="0" borderId="10" xfId="1" applyFont="1" applyBorder="1"/>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4" fillId="2" borderId="0" xfId="1" applyFont="1" applyFill="1" applyAlignment="1">
      <alignment horizontal="left" vertical="center"/>
    </xf>
    <xf numFmtId="0" fontId="7" fillId="2" borderId="0" xfId="1" applyFont="1" applyFill="1" applyAlignment="1">
      <alignment horizontal="center" vertical="center" wrapText="1"/>
    </xf>
    <xf numFmtId="0" fontId="4" fillId="2" borderId="0" xfId="1" applyFont="1" applyFill="1" applyAlignment="1">
      <alignment horizontal="center" vertical="center"/>
    </xf>
    <xf numFmtId="0" fontId="7"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5" borderId="2" xfId="1" applyFont="1" applyFill="1" applyBorder="1" applyAlignment="1">
      <alignment horizontal="center" vertical="center" wrapText="1"/>
    </xf>
    <xf numFmtId="0" fontId="7" fillId="5" borderId="3"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0" borderId="5"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6" xfId="1" applyFont="1" applyBorder="1" applyAlignment="1">
      <alignment horizontal="center" vertical="center" wrapText="1"/>
    </xf>
    <xf numFmtId="0" fontId="5" fillId="2" borderId="0" xfId="1" applyFont="1" applyFill="1" applyAlignment="1">
      <alignment horizontal="left" vertical="center" wrapText="1"/>
    </xf>
    <xf numFmtId="0" fontId="4" fillId="2" borderId="0" xfId="1" applyFont="1" applyFill="1" applyAlignment="1">
      <alignment horizontal="center" vertical="center" wrapText="1"/>
    </xf>
    <xf numFmtId="0" fontId="7" fillId="2" borderId="0" xfId="1" applyFont="1" applyFill="1" applyAlignment="1">
      <alignment horizontal="right" vertical="center"/>
    </xf>
    <xf numFmtId="0" fontId="5" fillId="4" borderId="0" xfId="1" applyFont="1" applyFill="1" applyAlignment="1">
      <alignment horizontal="center" vertical="center"/>
    </xf>
  </cellXfs>
  <cellStyles count="7">
    <cellStyle name="Comma" xfId="5" builtinId="3"/>
    <cellStyle name="Comma 2" xfId="2" xr:uid="{00000000-0005-0000-0000-000001000000}"/>
    <cellStyle name="Normal" xfId="0" builtinId="0"/>
    <cellStyle name="Normal - Style1 2 3" xfId="6" xr:uid="{00000000-0005-0000-0000-000003000000}"/>
    <cellStyle name="Normal 2" xfId="1" xr:uid="{00000000-0005-0000-0000-000004000000}"/>
    <cellStyle name="Percent" xfId="4"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2857502</xdr:colOff>
      <xdr:row>3</xdr:row>
      <xdr:rowOff>96956</xdr:rowOff>
    </xdr:from>
    <xdr:to>
      <xdr:col>4</xdr:col>
      <xdr:colOff>381003</xdr:colOff>
      <xdr:row>3</xdr:row>
      <xdr:rowOff>96956</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3339355" y="1206338"/>
          <a:ext cx="350744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3099292</xdr:colOff>
      <xdr:row>2</xdr:row>
      <xdr:rowOff>344365</xdr:rowOff>
    </xdr:from>
    <xdr:to>
      <xdr:col>3</xdr:col>
      <xdr:colOff>798638</xdr:colOff>
      <xdr:row>2</xdr:row>
      <xdr:rowOff>344365</xdr:rowOff>
    </xdr:to>
    <xdr:cxnSp macro="">
      <xdr:nvCxnSpPr>
        <xdr:cNvPr id="3" name="Straight Connector 2">
          <a:extLst>
            <a:ext uri="{FF2B5EF4-FFF2-40B4-BE49-F238E27FC236}">
              <a16:creationId xmlns:a16="http://schemas.microsoft.com/office/drawing/2014/main" id="{03501C60-E75E-1090-F265-400E9ED9E8E6}"/>
            </a:ext>
          </a:extLst>
        </xdr:cNvPr>
        <xdr:cNvCxnSpPr/>
      </xdr:nvCxnSpPr>
      <xdr:spPr>
        <a:xfrm>
          <a:off x="3582869" y="901211"/>
          <a:ext cx="197826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2967202</xdr:colOff>
      <xdr:row>3</xdr:row>
      <xdr:rowOff>72073</xdr:rowOff>
    </xdr:from>
    <xdr:to>
      <xdr:col>3</xdr:col>
      <xdr:colOff>747919</xdr:colOff>
      <xdr:row>3</xdr:row>
      <xdr:rowOff>72073</xdr:rowOff>
    </xdr:to>
    <xdr:cxnSp macro="">
      <xdr:nvCxnSpPr>
        <xdr:cNvPr id="4" name="Straight Connector 3">
          <a:extLst>
            <a:ext uri="{FF2B5EF4-FFF2-40B4-BE49-F238E27FC236}">
              <a16:creationId xmlns:a16="http://schemas.microsoft.com/office/drawing/2014/main" id="{20A514F0-ABB2-A5AC-BDC7-491083983519}"/>
            </a:ext>
          </a:extLst>
        </xdr:cNvPr>
        <xdr:cNvCxnSpPr/>
      </xdr:nvCxnSpPr>
      <xdr:spPr>
        <a:xfrm>
          <a:off x="3443452" y="976948"/>
          <a:ext cx="189551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2519052</xdr:colOff>
      <xdr:row>3</xdr:row>
      <xdr:rowOff>88899</xdr:rowOff>
    </xdr:from>
    <xdr:to>
      <xdr:col>4</xdr:col>
      <xdr:colOff>479535</xdr:colOff>
      <xdr:row>3</xdr:row>
      <xdr:rowOff>88899</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3070845" y="988847"/>
          <a:ext cx="304486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2690812</xdr:colOff>
      <xdr:row>3</xdr:row>
      <xdr:rowOff>111552</xdr:rowOff>
    </xdr:from>
    <xdr:to>
      <xdr:col>4</xdr:col>
      <xdr:colOff>396529</xdr:colOff>
      <xdr:row>3</xdr:row>
      <xdr:rowOff>111552</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196828" y="1016427"/>
          <a:ext cx="301590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295275</xdr:colOff>
      <xdr:row>4</xdr:row>
      <xdr:rowOff>95250</xdr:rowOff>
    </xdr:from>
    <xdr:to>
      <xdr:col>5</xdr:col>
      <xdr:colOff>381000</xdr:colOff>
      <xdr:row>4</xdr:row>
      <xdr:rowOff>95250</xdr:rowOff>
    </xdr:to>
    <xdr:cxnSp macro="">
      <xdr:nvCxnSpPr>
        <xdr:cNvPr id="3" name="Straight Connector 2">
          <a:extLst>
            <a:ext uri="{FF2B5EF4-FFF2-40B4-BE49-F238E27FC236}">
              <a16:creationId xmlns:a16="http://schemas.microsoft.com/office/drawing/2014/main" id="{157CCF04-6F16-C3B2-8041-FD50D5E85A03}"/>
            </a:ext>
          </a:extLst>
        </xdr:cNvPr>
        <xdr:cNvCxnSpPr/>
      </xdr:nvCxnSpPr>
      <xdr:spPr>
        <a:xfrm>
          <a:off x="3724275" y="1123950"/>
          <a:ext cx="1828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3040672</xdr:colOff>
      <xdr:row>3</xdr:row>
      <xdr:rowOff>80596</xdr:rowOff>
    </xdr:from>
    <xdr:to>
      <xdr:col>5</xdr:col>
      <xdr:colOff>7326</xdr:colOff>
      <xdr:row>3</xdr:row>
      <xdr:rowOff>80596</xdr:rowOff>
    </xdr:to>
    <xdr:cxnSp macro="">
      <xdr:nvCxnSpPr>
        <xdr:cNvPr id="4" name="Straight Connector 3">
          <a:extLst>
            <a:ext uri="{FF2B5EF4-FFF2-40B4-BE49-F238E27FC236}">
              <a16:creationId xmlns:a16="http://schemas.microsoft.com/office/drawing/2014/main" id="{9304B2D7-04EA-0191-8F90-F71C67D5F7EE}"/>
            </a:ext>
          </a:extLst>
        </xdr:cNvPr>
        <xdr:cNvCxnSpPr/>
      </xdr:nvCxnSpPr>
      <xdr:spPr>
        <a:xfrm>
          <a:off x="3619499" y="981808"/>
          <a:ext cx="186836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2781300</xdr:colOff>
      <xdr:row>3</xdr:row>
      <xdr:rowOff>77562</xdr:rowOff>
    </xdr:from>
    <xdr:to>
      <xdr:col>3</xdr:col>
      <xdr:colOff>857250</xdr:colOff>
      <xdr:row>3</xdr:row>
      <xdr:rowOff>77562</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333750" y="1163412"/>
          <a:ext cx="3057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2454407</xdr:colOff>
      <xdr:row>3</xdr:row>
      <xdr:rowOff>91276</xdr:rowOff>
    </xdr:from>
    <xdr:to>
      <xdr:col>4</xdr:col>
      <xdr:colOff>134470</xdr:colOff>
      <xdr:row>3</xdr:row>
      <xdr:rowOff>91276</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3014701" y="976541"/>
          <a:ext cx="199432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101242</xdr:colOff>
      <xdr:row>3</xdr:row>
      <xdr:rowOff>37551</xdr:rowOff>
    </xdr:from>
    <xdr:to>
      <xdr:col>4</xdr:col>
      <xdr:colOff>561882</xdr:colOff>
      <xdr:row>3</xdr:row>
      <xdr:rowOff>37551</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3149242" y="997378"/>
          <a:ext cx="19553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2300654</xdr:colOff>
      <xdr:row>3</xdr:row>
      <xdr:rowOff>29308</xdr:rowOff>
    </xdr:from>
    <xdr:to>
      <xdr:col>5</xdr:col>
      <xdr:colOff>271096</xdr:colOff>
      <xdr:row>3</xdr:row>
      <xdr:rowOff>29308</xdr:rowOff>
    </xdr:to>
    <xdr:cxnSp macro="">
      <xdr:nvCxnSpPr>
        <xdr:cNvPr id="4" name="Straight Connector 3">
          <a:extLst>
            <a:ext uri="{FF2B5EF4-FFF2-40B4-BE49-F238E27FC236}">
              <a16:creationId xmlns:a16="http://schemas.microsoft.com/office/drawing/2014/main" id="{B0D41455-EC31-9034-1BAC-9DA499682AD1}"/>
            </a:ext>
          </a:extLst>
        </xdr:cNvPr>
        <xdr:cNvCxnSpPr/>
      </xdr:nvCxnSpPr>
      <xdr:spPr>
        <a:xfrm>
          <a:off x="2930769" y="879231"/>
          <a:ext cx="348761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2953498</xdr:colOff>
      <xdr:row>3</xdr:row>
      <xdr:rowOff>15553</xdr:rowOff>
    </xdr:from>
    <xdr:to>
      <xdr:col>3</xdr:col>
      <xdr:colOff>672352</xdr:colOff>
      <xdr:row>3</xdr:row>
      <xdr:rowOff>15553</xdr:rowOff>
    </xdr:to>
    <xdr:cxnSp macro="">
      <xdr:nvCxnSpPr>
        <xdr:cNvPr id="3" name="Straight Connector 2">
          <a:extLst>
            <a:ext uri="{FF2B5EF4-FFF2-40B4-BE49-F238E27FC236}">
              <a16:creationId xmlns:a16="http://schemas.microsoft.com/office/drawing/2014/main" id="{00000000-0008-0000-0800-000003000000}"/>
            </a:ext>
          </a:extLst>
        </xdr:cNvPr>
        <xdr:cNvCxnSpPr/>
      </xdr:nvCxnSpPr>
      <xdr:spPr>
        <a:xfrm>
          <a:off x="3480174" y="844788"/>
          <a:ext cx="19210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2535621</xdr:colOff>
      <xdr:row>2</xdr:row>
      <xdr:rowOff>374430</xdr:rowOff>
    </xdr:from>
    <xdr:to>
      <xdr:col>4</xdr:col>
      <xdr:colOff>394138</xdr:colOff>
      <xdr:row>2</xdr:row>
      <xdr:rowOff>374430</xdr:rowOff>
    </xdr:to>
    <xdr:cxnSp macro="">
      <xdr:nvCxnSpPr>
        <xdr:cNvPr id="3" name="Straight Connector 2">
          <a:extLst>
            <a:ext uri="{FF2B5EF4-FFF2-40B4-BE49-F238E27FC236}">
              <a16:creationId xmlns:a16="http://schemas.microsoft.com/office/drawing/2014/main" id="{2396F08A-00F5-2F3C-107B-D62C61B02BEC}"/>
            </a:ext>
          </a:extLst>
        </xdr:cNvPr>
        <xdr:cNvCxnSpPr/>
      </xdr:nvCxnSpPr>
      <xdr:spPr>
        <a:xfrm>
          <a:off x="3100552" y="847396"/>
          <a:ext cx="302172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AP29"/>
  <sheetViews>
    <sheetView zoomScale="145" zoomScaleNormal="145" workbookViewId="0">
      <selection activeCell="D8" sqref="D8"/>
    </sheetView>
  </sheetViews>
  <sheetFormatPr defaultColWidth="9" defaultRowHeight="18.75"/>
  <cols>
    <col min="1" max="1" width="7.375" style="101" customWidth="1"/>
    <col min="2" max="2" width="45" style="101" customWidth="1"/>
    <col min="3" max="3" width="10.875" style="101" customWidth="1"/>
    <col min="4" max="4" width="11.875" style="101" customWidth="1"/>
    <col min="5" max="5" width="13.375" style="101" customWidth="1"/>
    <col min="6" max="6" width="11.875" style="101" customWidth="1"/>
    <col min="7" max="7" width="12.125" style="101" customWidth="1"/>
    <col min="8" max="8" width="10.625" style="101" customWidth="1"/>
    <col min="9" max="11" width="10.125" style="101" hidden="1" customWidth="1"/>
    <col min="12" max="13" width="11.75" style="101" hidden="1" customWidth="1"/>
    <col min="14" max="14" width="10.875" style="101" hidden="1" customWidth="1"/>
    <col min="15" max="29" width="10.125" style="101" hidden="1" customWidth="1"/>
    <col min="30" max="42" width="10.25" style="101" customWidth="1"/>
    <col min="43" max="16384" width="9" style="2"/>
  </cols>
  <sheetData>
    <row r="1" spans="1:42" ht="18.75" customHeight="1">
      <c r="A1" s="600" t="s">
        <v>387</v>
      </c>
      <c r="B1" s="600"/>
    </row>
    <row r="2" spans="1:42">
      <c r="A2" s="601" t="s">
        <v>679</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row>
    <row r="3" spans="1:42" ht="30.75" customHeight="1">
      <c r="A3" s="602" t="s">
        <v>678</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row>
    <row r="4" spans="1:42" ht="18.75" customHeight="1">
      <c r="A4" s="611"/>
      <c r="B4" s="611"/>
      <c r="C4" s="611"/>
      <c r="D4" s="611"/>
      <c r="E4" s="611"/>
      <c r="F4" s="611"/>
      <c r="G4" s="611"/>
      <c r="H4" s="611"/>
      <c r="I4" s="611"/>
      <c r="J4" s="611"/>
      <c r="K4" s="611"/>
      <c r="L4" s="611"/>
      <c r="M4" s="611"/>
      <c r="N4" s="611"/>
      <c r="O4" s="611"/>
      <c r="P4" s="611"/>
      <c r="Q4" s="611"/>
      <c r="R4" s="611"/>
      <c r="S4" s="611"/>
      <c r="T4" s="611"/>
      <c r="U4" s="611"/>
      <c r="V4" s="611"/>
      <c r="W4" s="611"/>
      <c r="X4" s="611"/>
      <c r="Y4" s="611"/>
      <c r="Z4" s="611"/>
      <c r="AA4" s="611"/>
      <c r="AB4" s="611"/>
      <c r="AC4" s="611"/>
    </row>
    <row r="5" spans="1:42" ht="33.75" customHeight="1">
      <c r="A5" s="603" t="s">
        <v>45</v>
      </c>
      <c r="B5" s="603" t="s">
        <v>2</v>
      </c>
      <c r="C5" s="593" t="s">
        <v>46</v>
      </c>
      <c r="D5" s="594" t="s">
        <v>4</v>
      </c>
      <c r="E5" s="595"/>
      <c r="F5" s="596"/>
      <c r="G5" s="597" t="s">
        <v>664</v>
      </c>
      <c r="H5" s="593" t="s">
        <v>47</v>
      </c>
      <c r="I5" s="593" t="s">
        <v>48</v>
      </c>
      <c r="J5" s="593"/>
      <c r="K5" s="593"/>
      <c r="L5" s="593"/>
      <c r="M5" s="593"/>
      <c r="N5" s="593"/>
      <c r="O5" s="593"/>
      <c r="P5" s="593"/>
      <c r="Q5" s="593"/>
      <c r="R5" s="593"/>
      <c r="S5" s="593"/>
      <c r="T5" s="593"/>
      <c r="U5" s="593"/>
      <c r="V5" s="593"/>
      <c r="W5" s="593"/>
      <c r="X5" s="593"/>
      <c r="Y5" s="593"/>
      <c r="Z5" s="593"/>
      <c r="AA5" s="593"/>
      <c r="AB5" s="593"/>
      <c r="AC5" s="593"/>
    </row>
    <row r="6" spans="1:42" ht="33.75" customHeight="1">
      <c r="A6" s="603"/>
      <c r="B6" s="603"/>
      <c r="C6" s="593"/>
      <c r="D6" s="593" t="s">
        <v>7</v>
      </c>
      <c r="E6" s="608" t="s">
        <v>662</v>
      </c>
      <c r="F6" s="609" t="s">
        <v>663</v>
      </c>
      <c r="G6" s="598"/>
      <c r="H6" s="593"/>
      <c r="I6" s="593" t="s">
        <v>49</v>
      </c>
      <c r="J6" s="593"/>
      <c r="K6" s="593"/>
      <c r="L6" s="593" t="s">
        <v>50</v>
      </c>
      <c r="M6" s="593"/>
      <c r="N6" s="593"/>
      <c r="O6" s="593" t="s">
        <v>51</v>
      </c>
      <c r="P6" s="593"/>
      <c r="Q6" s="593"/>
      <c r="R6" s="593" t="s">
        <v>52</v>
      </c>
      <c r="S6" s="593"/>
      <c r="T6" s="593"/>
      <c r="U6" s="593" t="s">
        <v>53</v>
      </c>
      <c r="V6" s="593"/>
      <c r="W6" s="593"/>
      <c r="X6" s="593" t="s">
        <v>54</v>
      </c>
      <c r="Y6" s="593"/>
      <c r="Z6" s="593"/>
      <c r="AA6" s="593" t="s">
        <v>55</v>
      </c>
      <c r="AB6" s="593"/>
      <c r="AC6" s="593"/>
    </row>
    <row r="7" spans="1:42" ht="96" customHeight="1">
      <c r="A7" s="603"/>
      <c r="B7" s="603"/>
      <c r="C7" s="593"/>
      <c r="D7" s="593"/>
      <c r="E7" s="608"/>
      <c r="F7" s="610"/>
      <c r="G7" s="599"/>
      <c r="H7" s="593"/>
      <c r="I7" s="87" t="s">
        <v>7</v>
      </c>
      <c r="J7" s="87" t="s">
        <v>9</v>
      </c>
      <c r="K7" s="87" t="s">
        <v>389</v>
      </c>
      <c r="L7" s="87" t="s">
        <v>7</v>
      </c>
      <c r="M7" s="87" t="s">
        <v>9</v>
      </c>
      <c r="N7" s="87" t="s">
        <v>389</v>
      </c>
      <c r="O7" s="87" t="s">
        <v>7</v>
      </c>
      <c r="P7" s="87" t="s">
        <v>9</v>
      </c>
      <c r="Q7" s="87" t="s">
        <v>389</v>
      </c>
      <c r="R7" s="87" t="s">
        <v>7</v>
      </c>
      <c r="S7" s="87" t="s">
        <v>9</v>
      </c>
      <c r="T7" s="87" t="s">
        <v>389</v>
      </c>
      <c r="U7" s="87" t="s">
        <v>7</v>
      </c>
      <c r="V7" s="87" t="s">
        <v>9</v>
      </c>
      <c r="W7" s="87" t="s">
        <v>389</v>
      </c>
      <c r="X7" s="87" t="s">
        <v>7</v>
      </c>
      <c r="Y7" s="87" t="s">
        <v>9</v>
      </c>
      <c r="Z7" s="87" t="s">
        <v>389</v>
      </c>
      <c r="AA7" s="87" t="s">
        <v>7</v>
      </c>
      <c r="AB7" s="87" t="s">
        <v>9</v>
      </c>
      <c r="AC7" s="87" t="s">
        <v>389</v>
      </c>
    </row>
    <row r="8" spans="1:42" s="164" customFormat="1" ht="33.75" customHeight="1">
      <c r="A8" s="155">
        <v>1</v>
      </c>
      <c r="B8" s="161" t="s">
        <v>390</v>
      </c>
      <c r="C8" s="162" t="s">
        <v>302</v>
      </c>
      <c r="D8" s="157">
        <v>13019</v>
      </c>
      <c r="E8" s="73">
        <v>13018</v>
      </c>
      <c r="F8" s="73">
        <v>13018</v>
      </c>
      <c r="G8" s="518">
        <f>F8/D8%</f>
        <v>99.992318918503727</v>
      </c>
      <c r="H8" s="157"/>
      <c r="I8" s="163">
        <v>2383</v>
      </c>
      <c r="J8" s="163">
        <v>2383</v>
      </c>
      <c r="K8" s="163">
        <v>2416</v>
      </c>
      <c r="L8" s="163">
        <v>3618</v>
      </c>
      <c r="M8" s="163">
        <v>3618</v>
      </c>
      <c r="N8" s="163">
        <v>3669</v>
      </c>
      <c r="O8" s="163">
        <v>2439</v>
      </c>
      <c r="P8" s="163">
        <v>2438</v>
      </c>
      <c r="Q8" s="163">
        <v>2473</v>
      </c>
      <c r="R8" s="163">
        <v>768</v>
      </c>
      <c r="S8" s="163">
        <v>768</v>
      </c>
      <c r="T8" s="163">
        <v>778</v>
      </c>
      <c r="U8" s="163">
        <v>1477</v>
      </c>
      <c r="V8" s="163">
        <v>1477</v>
      </c>
      <c r="W8" s="163">
        <v>1498</v>
      </c>
      <c r="X8" s="163">
        <v>1316</v>
      </c>
      <c r="Y8" s="163">
        <v>1316</v>
      </c>
      <c r="Z8" s="163">
        <v>1334</v>
      </c>
      <c r="AA8" s="163">
        <v>1018</v>
      </c>
      <c r="AB8" s="163">
        <v>1018</v>
      </c>
      <c r="AC8" s="163">
        <v>1032</v>
      </c>
    </row>
    <row r="9" spans="1:42" s="164" customFormat="1" ht="33.75" customHeight="1">
      <c r="A9" s="155">
        <v>2</v>
      </c>
      <c r="B9" s="161" t="s">
        <v>391</v>
      </c>
      <c r="C9" s="162" t="s">
        <v>28</v>
      </c>
      <c r="D9" s="157">
        <v>48133</v>
      </c>
      <c r="E9" s="73">
        <v>48183</v>
      </c>
      <c r="F9" s="73">
        <v>48183</v>
      </c>
      <c r="G9" s="518">
        <f t="shared" ref="G9:G29" si="0">F9/D9%</f>
        <v>100.10387883572601</v>
      </c>
      <c r="H9" s="158"/>
      <c r="I9" s="159">
        <v>7929</v>
      </c>
      <c r="J9" s="159">
        <v>7929</v>
      </c>
      <c r="K9" s="159">
        <v>8054</v>
      </c>
      <c r="L9" s="159">
        <v>13984</v>
      </c>
      <c r="M9" s="159">
        <v>13984</v>
      </c>
      <c r="N9" s="159">
        <v>14205</v>
      </c>
      <c r="O9" s="159">
        <v>7833</v>
      </c>
      <c r="P9" s="159">
        <v>7883</v>
      </c>
      <c r="Q9" s="159">
        <v>8007</v>
      </c>
      <c r="R9" s="159">
        <v>3280</v>
      </c>
      <c r="S9" s="159">
        <v>3280</v>
      </c>
      <c r="T9" s="159">
        <v>3332</v>
      </c>
      <c r="U9" s="159">
        <v>5198</v>
      </c>
      <c r="V9" s="159">
        <v>5198</v>
      </c>
      <c r="W9" s="159">
        <v>5280</v>
      </c>
      <c r="X9" s="159">
        <v>5226</v>
      </c>
      <c r="Y9" s="159">
        <v>5226</v>
      </c>
      <c r="Z9" s="159">
        <v>5308</v>
      </c>
      <c r="AA9" s="159">
        <v>4683</v>
      </c>
      <c r="AB9" s="159">
        <v>4683</v>
      </c>
      <c r="AC9" s="159">
        <v>4757</v>
      </c>
    </row>
    <row r="10" spans="1:42" ht="30" customHeight="1">
      <c r="A10" s="89"/>
      <c r="B10" s="90" t="s">
        <v>392</v>
      </c>
      <c r="C10" s="89" t="s">
        <v>28</v>
      </c>
      <c r="D10" s="131">
        <v>47803</v>
      </c>
      <c r="E10" s="132">
        <v>47803</v>
      </c>
      <c r="F10" s="132">
        <v>47803</v>
      </c>
      <c r="G10" s="519">
        <f t="shared" si="0"/>
        <v>100</v>
      </c>
      <c r="H10" s="134"/>
      <c r="I10" s="135">
        <v>7852</v>
      </c>
      <c r="J10" s="135">
        <v>7852</v>
      </c>
      <c r="K10" s="135">
        <v>7992</v>
      </c>
      <c r="L10" s="135">
        <v>13915</v>
      </c>
      <c r="M10" s="135">
        <v>13915</v>
      </c>
      <c r="N10" s="135">
        <v>14094</v>
      </c>
      <c r="O10" s="135">
        <v>7772</v>
      </c>
      <c r="P10" s="135">
        <v>7772</v>
      </c>
      <c r="Q10" s="135">
        <v>7945</v>
      </c>
      <c r="R10" s="135">
        <v>3256</v>
      </c>
      <c r="S10" s="135">
        <v>3256</v>
      </c>
      <c r="T10" s="135">
        <v>3306</v>
      </c>
      <c r="U10" s="135">
        <v>5173</v>
      </c>
      <c r="V10" s="135">
        <v>5173</v>
      </c>
      <c r="W10" s="135">
        <v>5239</v>
      </c>
      <c r="X10" s="135">
        <v>5195</v>
      </c>
      <c r="Y10" s="135">
        <v>5195</v>
      </c>
      <c r="Z10" s="135">
        <v>5267</v>
      </c>
      <c r="AA10" s="135">
        <v>4640</v>
      </c>
      <c r="AB10" s="135">
        <v>4640</v>
      </c>
      <c r="AC10" s="135">
        <v>4720</v>
      </c>
    </row>
    <row r="11" spans="1:42" s="136" customFormat="1" ht="30" customHeight="1">
      <c r="A11" s="89"/>
      <c r="B11" s="90" t="s">
        <v>393</v>
      </c>
      <c r="C11" s="89" t="s">
        <v>28</v>
      </c>
      <c r="D11" s="131">
        <v>37968</v>
      </c>
      <c r="E11" s="132">
        <v>37968</v>
      </c>
      <c r="F11" s="132">
        <v>37968</v>
      </c>
      <c r="G11" s="519">
        <f t="shared" si="0"/>
        <v>100</v>
      </c>
      <c r="H11" s="131"/>
      <c r="I11" s="135">
        <v>7852</v>
      </c>
      <c r="J11" s="135">
        <v>7852</v>
      </c>
      <c r="K11" s="135">
        <v>7992</v>
      </c>
      <c r="L11" s="135">
        <v>13915</v>
      </c>
      <c r="M11" s="135">
        <v>13915</v>
      </c>
      <c r="N11" s="135">
        <v>14094</v>
      </c>
      <c r="O11" s="135">
        <v>7772</v>
      </c>
      <c r="P11" s="135">
        <v>7772</v>
      </c>
      <c r="Q11" s="135">
        <v>7945</v>
      </c>
      <c r="R11" s="135">
        <v>3256</v>
      </c>
      <c r="S11" s="135">
        <v>3256</v>
      </c>
      <c r="T11" s="135">
        <v>3306</v>
      </c>
      <c r="U11" s="135">
        <v>5173</v>
      </c>
      <c r="V11" s="135">
        <v>5173</v>
      </c>
      <c r="W11" s="135">
        <v>5239</v>
      </c>
      <c r="X11" s="135"/>
      <c r="Y11" s="135"/>
      <c r="Z11" s="135"/>
      <c r="AA11" s="135"/>
      <c r="AB11" s="135"/>
      <c r="AC11" s="135"/>
      <c r="AD11" s="101"/>
      <c r="AE11" s="101"/>
      <c r="AF11" s="101"/>
      <c r="AG11" s="101"/>
      <c r="AH11" s="101"/>
      <c r="AI11" s="101"/>
      <c r="AJ11" s="101"/>
      <c r="AK11" s="101"/>
      <c r="AL11" s="101"/>
      <c r="AM11" s="101"/>
      <c r="AN11" s="101"/>
      <c r="AO11" s="101"/>
      <c r="AP11" s="101"/>
    </row>
    <row r="12" spans="1:42" s="136" customFormat="1" ht="30" customHeight="1">
      <c r="A12" s="89"/>
      <c r="B12" s="90" t="s">
        <v>394</v>
      </c>
      <c r="C12" s="89" t="s">
        <v>28</v>
      </c>
      <c r="D12" s="131">
        <v>9835</v>
      </c>
      <c r="E12" s="132">
        <v>9835</v>
      </c>
      <c r="F12" s="132">
        <v>9835</v>
      </c>
      <c r="G12" s="519">
        <f t="shared" si="0"/>
        <v>100</v>
      </c>
      <c r="H12" s="133"/>
      <c r="I12" s="135"/>
      <c r="J12" s="135"/>
      <c r="K12" s="135"/>
      <c r="L12" s="135"/>
      <c r="M12" s="135"/>
      <c r="N12" s="135"/>
      <c r="O12" s="135"/>
      <c r="P12" s="135"/>
      <c r="Q12" s="135"/>
      <c r="R12" s="135"/>
      <c r="S12" s="135"/>
      <c r="T12" s="135"/>
      <c r="U12" s="135"/>
      <c r="V12" s="135"/>
      <c r="W12" s="135"/>
      <c r="X12" s="135">
        <v>5195</v>
      </c>
      <c r="Y12" s="135">
        <v>5195</v>
      </c>
      <c r="Z12" s="135">
        <v>5267</v>
      </c>
      <c r="AA12" s="135">
        <v>4640</v>
      </c>
      <c r="AB12" s="135">
        <v>4640</v>
      </c>
      <c r="AC12" s="135">
        <v>4720</v>
      </c>
      <c r="AD12" s="101"/>
      <c r="AE12" s="101"/>
      <c r="AF12" s="101"/>
      <c r="AG12" s="101"/>
      <c r="AH12" s="101"/>
      <c r="AI12" s="101"/>
      <c r="AJ12" s="101"/>
      <c r="AK12" s="101"/>
      <c r="AL12" s="101"/>
      <c r="AM12" s="101"/>
      <c r="AN12" s="101"/>
      <c r="AO12" s="101"/>
      <c r="AP12" s="101"/>
    </row>
    <row r="13" spans="1:42" ht="30" customHeight="1">
      <c r="A13" s="89"/>
      <c r="B13" s="90" t="s">
        <v>395</v>
      </c>
      <c r="C13" s="89" t="s">
        <v>28</v>
      </c>
      <c r="D13" s="131">
        <v>14250</v>
      </c>
      <c r="E13" s="132">
        <v>14196</v>
      </c>
      <c r="F13" s="132">
        <v>14196</v>
      </c>
      <c r="G13" s="519">
        <f t="shared" si="0"/>
        <v>99.621052631578948</v>
      </c>
      <c r="H13" s="131"/>
      <c r="I13" s="135"/>
      <c r="J13" s="135"/>
      <c r="K13" s="135"/>
      <c r="L13" s="135"/>
      <c r="M13" s="135"/>
      <c r="N13" s="135"/>
      <c r="O13" s="135"/>
      <c r="P13" s="135"/>
      <c r="Q13" s="135"/>
      <c r="R13" s="135"/>
      <c r="S13" s="135"/>
      <c r="T13" s="135"/>
      <c r="U13" s="135"/>
      <c r="V13" s="135"/>
      <c r="W13" s="135"/>
      <c r="X13" s="135"/>
      <c r="Y13" s="135"/>
      <c r="Z13" s="135"/>
      <c r="AA13" s="135"/>
      <c r="AB13" s="135"/>
      <c r="AC13" s="135"/>
    </row>
    <row r="14" spans="1:42" ht="30" customHeight="1">
      <c r="A14" s="89"/>
      <c r="B14" s="90" t="s">
        <v>396</v>
      </c>
      <c r="C14" s="89" t="s">
        <v>21</v>
      </c>
      <c r="D14" s="137">
        <v>1.62</v>
      </c>
      <c r="E14" s="145">
        <v>1.61</v>
      </c>
      <c r="F14" s="145">
        <v>1.62</v>
      </c>
      <c r="G14" s="519">
        <f t="shared" si="0"/>
        <v>99.999999999999986</v>
      </c>
      <c r="H14" s="137"/>
      <c r="I14" s="138">
        <v>2.0005196154845</v>
      </c>
      <c r="J14" s="138"/>
      <c r="K14" s="138">
        <v>2.04</v>
      </c>
      <c r="L14" s="138">
        <v>1.2957705466987</v>
      </c>
      <c r="M14" s="138"/>
      <c r="N14" s="138">
        <v>1.61</v>
      </c>
      <c r="O14" s="138">
        <v>1.7943680419121999</v>
      </c>
      <c r="P14" s="138"/>
      <c r="Q14" s="138">
        <v>2.0499999999999998</v>
      </c>
      <c r="R14" s="138">
        <v>1.6229712858926</v>
      </c>
      <c r="S14" s="138"/>
      <c r="T14" s="138">
        <v>0.9</v>
      </c>
      <c r="U14" s="138">
        <v>1.4910731803021</v>
      </c>
      <c r="V14" s="138"/>
      <c r="W14" s="139">
        <v>1.45</v>
      </c>
      <c r="X14" s="138">
        <v>1.4846649736277</v>
      </c>
      <c r="Y14" s="138"/>
      <c r="Z14" s="138">
        <v>1.1000000000000001</v>
      </c>
      <c r="AA14" s="138">
        <v>1.9556141507361</v>
      </c>
      <c r="AB14" s="138"/>
      <c r="AC14" s="138">
        <v>1.1000000000000001</v>
      </c>
    </row>
    <row r="15" spans="1:42" s="15" customFormat="1" ht="30" customHeight="1">
      <c r="A15" s="140"/>
      <c r="B15" s="141" t="s">
        <v>397</v>
      </c>
      <c r="C15" s="140" t="s">
        <v>398</v>
      </c>
      <c r="D15" s="132">
        <v>620</v>
      </c>
      <c r="E15" s="132">
        <f>J15+M15+P15+S15+V15+Y15+AB15</f>
        <v>605</v>
      </c>
      <c r="F15" s="132">
        <v>615</v>
      </c>
      <c r="G15" s="519">
        <f t="shared" si="0"/>
        <v>99.193548387096769</v>
      </c>
      <c r="H15" s="132"/>
      <c r="I15" s="143">
        <v>113</v>
      </c>
      <c r="J15" s="143">
        <v>103</v>
      </c>
      <c r="K15" s="143">
        <v>103</v>
      </c>
      <c r="L15" s="143">
        <v>148</v>
      </c>
      <c r="M15" s="143">
        <v>152</v>
      </c>
      <c r="N15" s="143">
        <v>152</v>
      </c>
      <c r="O15" s="143">
        <v>114</v>
      </c>
      <c r="P15" s="143">
        <v>112</v>
      </c>
      <c r="Q15" s="143">
        <v>112</v>
      </c>
      <c r="R15" s="143">
        <v>23</v>
      </c>
      <c r="S15" s="143">
        <v>25</v>
      </c>
      <c r="T15" s="143">
        <v>25</v>
      </c>
      <c r="U15" s="143">
        <v>65</v>
      </c>
      <c r="V15" s="143">
        <v>52</v>
      </c>
      <c r="W15" s="143">
        <v>52</v>
      </c>
      <c r="X15" s="143">
        <v>69</v>
      </c>
      <c r="Y15" s="143">
        <v>76</v>
      </c>
      <c r="Z15" s="143">
        <v>76</v>
      </c>
      <c r="AA15" s="143">
        <v>88</v>
      </c>
      <c r="AB15" s="143">
        <v>85</v>
      </c>
      <c r="AC15" s="143">
        <v>85</v>
      </c>
      <c r="AD15" s="144"/>
      <c r="AE15" s="144"/>
      <c r="AF15" s="144"/>
      <c r="AG15" s="144"/>
      <c r="AH15" s="144"/>
      <c r="AI15" s="144"/>
      <c r="AJ15" s="144"/>
      <c r="AK15" s="144"/>
      <c r="AL15" s="144"/>
      <c r="AM15" s="144"/>
      <c r="AN15" s="144"/>
      <c r="AO15" s="144"/>
      <c r="AP15" s="144"/>
    </row>
    <row r="16" spans="1:42" s="15" customFormat="1" ht="30" customHeight="1">
      <c r="A16" s="140"/>
      <c r="B16" s="141" t="s">
        <v>399</v>
      </c>
      <c r="C16" s="140" t="s">
        <v>398</v>
      </c>
      <c r="D16" s="132">
        <v>45</v>
      </c>
      <c r="E16" s="132">
        <f>J16+M16+P16+S16+V16+Y16+AB16</f>
        <v>40</v>
      </c>
      <c r="F16" s="132">
        <v>57</v>
      </c>
      <c r="G16" s="519">
        <f t="shared" si="0"/>
        <v>126.66666666666666</v>
      </c>
      <c r="H16" s="132"/>
      <c r="I16" s="143">
        <v>5</v>
      </c>
      <c r="J16" s="143">
        <v>5</v>
      </c>
      <c r="K16" s="143">
        <v>5</v>
      </c>
      <c r="L16" s="143">
        <v>7</v>
      </c>
      <c r="M16" s="143">
        <v>5</v>
      </c>
      <c r="N16" s="143">
        <v>5</v>
      </c>
      <c r="O16" s="143">
        <v>7</v>
      </c>
      <c r="P16" s="143">
        <v>5</v>
      </c>
      <c r="Q16" s="143">
        <v>5</v>
      </c>
      <c r="R16" s="143">
        <v>5</v>
      </c>
      <c r="S16" s="143">
        <v>5</v>
      </c>
      <c r="T16" s="143">
        <v>5</v>
      </c>
      <c r="U16" s="143">
        <v>8</v>
      </c>
      <c r="V16" s="143">
        <v>7</v>
      </c>
      <c r="W16" s="143">
        <v>7</v>
      </c>
      <c r="X16" s="143">
        <v>5</v>
      </c>
      <c r="Y16" s="143">
        <v>5</v>
      </c>
      <c r="Z16" s="143">
        <v>5</v>
      </c>
      <c r="AA16" s="143">
        <v>8</v>
      </c>
      <c r="AB16" s="143">
        <v>8</v>
      </c>
      <c r="AC16" s="143">
        <v>8</v>
      </c>
      <c r="AD16" s="144"/>
      <c r="AE16" s="144"/>
      <c r="AF16" s="144"/>
      <c r="AG16" s="144"/>
      <c r="AH16" s="144"/>
      <c r="AI16" s="144"/>
      <c r="AJ16" s="144"/>
      <c r="AK16" s="144"/>
      <c r="AL16" s="144"/>
      <c r="AM16" s="144"/>
      <c r="AN16" s="144"/>
      <c r="AO16" s="144"/>
      <c r="AP16" s="144"/>
    </row>
    <row r="17" spans="1:42" s="15" customFormat="1" ht="30" customHeight="1">
      <c r="A17" s="140"/>
      <c r="B17" s="141" t="s">
        <v>400</v>
      </c>
      <c r="C17" s="140" t="s">
        <v>655</v>
      </c>
      <c r="D17" s="145">
        <v>12.969897286781</v>
      </c>
      <c r="E17" s="145">
        <v>12.66</v>
      </c>
      <c r="F17" s="145">
        <v>12.87</v>
      </c>
      <c r="G17" s="519">
        <f t="shared" si="0"/>
        <v>99.229775806452849</v>
      </c>
      <c r="H17" s="145"/>
      <c r="I17" s="146">
        <v>14.391237901172</v>
      </c>
      <c r="J17" s="146">
        <v>14.391237901172</v>
      </c>
      <c r="K17" s="146">
        <v>12.55</v>
      </c>
      <c r="L17" s="146">
        <v>10.636004311894</v>
      </c>
      <c r="M17" s="146">
        <v>10.636004311894</v>
      </c>
      <c r="N17" s="147">
        <v>10.95</v>
      </c>
      <c r="O17" s="146">
        <v>14.668039114771</v>
      </c>
      <c r="P17" s="146">
        <v>14.668039114771</v>
      </c>
      <c r="Q17" s="146">
        <v>13.7</v>
      </c>
      <c r="R17" s="146">
        <v>7.0638820638821</v>
      </c>
      <c r="S17" s="146">
        <v>7.0638820638821</v>
      </c>
      <c r="T17" s="146">
        <v>8.25</v>
      </c>
      <c r="U17" s="146">
        <v>12.565242605838</v>
      </c>
      <c r="V17" s="146">
        <v>12.5</v>
      </c>
      <c r="W17" s="146">
        <v>9.93</v>
      </c>
      <c r="X17" s="146">
        <v>13.282001924928</v>
      </c>
      <c r="Y17" s="146">
        <v>13.282001924928</v>
      </c>
      <c r="Z17" s="146">
        <v>14.51</v>
      </c>
      <c r="AA17" s="146">
        <v>18.965517241379001</v>
      </c>
      <c r="AB17" s="147">
        <v>18.965517241379001</v>
      </c>
      <c r="AC17" s="146">
        <v>17.79</v>
      </c>
      <c r="AD17" s="144"/>
      <c r="AE17" s="144"/>
      <c r="AF17" s="144"/>
      <c r="AG17" s="144"/>
      <c r="AH17" s="144"/>
      <c r="AI17" s="144"/>
      <c r="AJ17" s="144"/>
      <c r="AK17" s="144"/>
      <c r="AL17" s="144"/>
      <c r="AM17" s="144"/>
      <c r="AN17" s="144"/>
      <c r="AO17" s="144"/>
      <c r="AP17" s="144"/>
    </row>
    <row r="18" spans="1:42" ht="39" hidden="1" customHeight="1">
      <c r="A18" s="3"/>
      <c r="B18" s="7" t="s">
        <v>401</v>
      </c>
      <c r="C18" s="3" t="s">
        <v>279</v>
      </c>
      <c r="D18" s="5">
        <v>140</v>
      </c>
      <c r="E18" s="5">
        <v>140</v>
      </c>
      <c r="F18" s="5"/>
      <c r="G18" s="519">
        <f t="shared" si="0"/>
        <v>0</v>
      </c>
      <c r="H18" s="5"/>
      <c r="I18" s="6">
        <v>21</v>
      </c>
      <c r="J18" s="6"/>
      <c r="K18" s="6"/>
      <c r="L18" s="6">
        <v>23</v>
      </c>
      <c r="M18" s="6"/>
      <c r="N18" s="6"/>
      <c r="O18" s="6">
        <v>22</v>
      </c>
      <c r="P18" s="6"/>
      <c r="Q18" s="6"/>
      <c r="R18" s="6">
        <v>13</v>
      </c>
      <c r="S18" s="6"/>
      <c r="T18" s="6"/>
      <c r="U18" s="6">
        <v>18</v>
      </c>
      <c r="V18" s="6"/>
      <c r="W18" s="6"/>
      <c r="X18" s="6">
        <v>22</v>
      </c>
      <c r="Y18" s="6"/>
      <c r="Z18" s="6"/>
      <c r="AA18" s="6">
        <v>21</v>
      </c>
      <c r="AB18" s="6"/>
      <c r="AC18" s="6"/>
      <c r="AD18" s="103"/>
      <c r="AE18" s="103"/>
      <c r="AF18" s="103"/>
      <c r="AG18" s="103"/>
      <c r="AH18" s="103"/>
      <c r="AI18" s="103"/>
      <c r="AJ18" s="103"/>
      <c r="AK18" s="103"/>
      <c r="AL18" s="103"/>
      <c r="AM18" s="103"/>
      <c r="AN18" s="103"/>
      <c r="AO18" s="103"/>
      <c r="AP18" s="103"/>
    </row>
    <row r="19" spans="1:42" ht="34.5" customHeight="1">
      <c r="A19" s="89"/>
      <c r="B19" s="90" t="s">
        <v>402</v>
      </c>
      <c r="C19" s="89" t="s">
        <v>655</v>
      </c>
      <c r="D19" s="148">
        <v>2.9286864841118998</v>
      </c>
      <c r="E19" s="134">
        <v>2.93</v>
      </c>
      <c r="F19" s="134">
        <v>2.9</v>
      </c>
      <c r="G19" s="519">
        <f t="shared" si="0"/>
        <v>99.020499999999188</v>
      </c>
      <c r="H19" s="148"/>
      <c r="I19" s="138">
        <v>2.6744778400408</v>
      </c>
      <c r="J19" s="138"/>
      <c r="K19" s="138"/>
      <c r="L19" s="138">
        <v>1.6528925619835</v>
      </c>
      <c r="M19" s="138"/>
      <c r="N19" s="138"/>
      <c r="O19" s="138">
        <v>2.8306742151312001</v>
      </c>
      <c r="P19" s="138"/>
      <c r="Q19" s="138"/>
      <c r="R19" s="138">
        <v>3.9926289926290002</v>
      </c>
      <c r="S19" s="138"/>
      <c r="T19" s="138"/>
      <c r="U19" s="138">
        <v>3.4796056446936001</v>
      </c>
      <c r="V19" s="138"/>
      <c r="W19" s="138"/>
      <c r="X19" s="138">
        <v>4.2348411934551997</v>
      </c>
      <c r="Y19" s="138"/>
      <c r="Z19" s="138"/>
      <c r="AA19" s="138">
        <v>4.5258620689655</v>
      </c>
      <c r="AB19" s="138"/>
      <c r="AC19" s="138"/>
    </row>
    <row r="20" spans="1:42" s="15" customFormat="1" ht="34.5" customHeight="1">
      <c r="A20" s="140"/>
      <c r="B20" s="141" t="s">
        <v>403</v>
      </c>
      <c r="C20" s="140" t="s">
        <v>655</v>
      </c>
      <c r="D20" s="149">
        <v>10.041210802668999</v>
      </c>
      <c r="E20" s="150">
        <v>9.73</v>
      </c>
      <c r="F20" s="150">
        <v>9.9600000000000009</v>
      </c>
      <c r="G20" s="519">
        <f>D20/F20%</f>
        <v>100.81536950470883</v>
      </c>
      <c r="H20" s="151"/>
      <c r="I20" s="146">
        <v>11.716760061131</v>
      </c>
      <c r="J20" s="146"/>
      <c r="K20" s="146">
        <v>9.99</v>
      </c>
      <c r="L20" s="146">
        <v>8.9831117499102007</v>
      </c>
      <c r="M20" s="146"/>
      <c r="N20" s="146">
        <v>9.07</v>
      </c>
      <c r="O20" s="146">
        <v>11.837364899640001</v>
      </c>
      <c r="P20" s="146"/>
      <c r="Q20" s="146">
        <v>11.01</v>
      </c>
      <c r="R20" s="146">
        <v>3.0712530712530999</v>
      </c>
      <c r="S20" s="146"/>
      <c r="T20" s="146">
        <v>4.29</v>
      </c>
      <c r="U20" s="146">
        <v>9.0856369611444006</v>
      </c>
      <c r="V20" s="146"/>
      <c r="W20" s="146">
        <v>7.83</v>
      </c>
      <c r="X20" s="146">
        <v>9.0471607314725997</v>
      </c>
      <c r="Y20" s="146"/>
      <c r="Z20" s="146">
        <v>10.119999999999999</v>
      </c>
      <c r="AA20" s="146">
        <v>14.439655172414</v>
      </c>
      <c r="AB20" s="146"/>
      <c r="AC20" s="146">
        <v>12.55</v>
      </c>
      <c r="AD20" s="144"/>
      <c r="AE20" s="144"/>
      <c r="AF20" s="144"/>
      <c r="AG20" s="144"/>
      <c r="AH20" s="144"/>
      <c r="AI20" s="144"/>
      <c r="AJ20" s="144"/>
      <c r="AK20" s="144"/>
      <c r="AL20" s="144"/>
      <c r="AM20" s="144"/>
      <c r="AN20" s="144"/>
      <c r="AO20" s="144"/>
      <c r="AP20" s="144"/>
    </row>
    <row r="21" spans="1:42" ht="34.5" customHeight="1">
      <c r="A21" s="89"/>
      <c r="B21" s="90" t="s">
        <v>404</v>
      </c>
      <c r="C21" s="89" t="s">
        <v>655</v>
      </c>
      <c r="D21" s="133">
        <v>0.16757853218527</v>
      </c>
      <c r="E21" s="134">
        <v>0.8</v>
      </c>
      <c r="F21" s="134">
        <v>0.63</v>
      </c>
      <c r="G21" s="519">
        <f t="shared" si="0"/>
        <v>375.94314246856521</v>
      </c>
      <c r="H21" s="133"/>
      <c r="I21" s="135"/>
      <c r="J21" s="135"/>
      <c r="K21" s="135"/>
      <c r="L21" s="135"/>
      <c r="M21" s="135"/>
      <c r="N21" s="135"/>
      <c r="O21" s="135"/>
      <c r="P21" s="135"/>
      <c r="Q21" s="135"/>
      <c r="R21" s="135"/>
      <c r="S21" s="135"/>
      <c r="T21" s="135"/>
      <c r="U21" s="135"/>
      <c r="V21" s="135"/>
      <c r="W21" s="135"/>
      <c r="X21" s="135"/>
      <c r="Y21" s="135"/>
      <c r="Z21" s="135"/>
      <c r="AA21" s="135"/>
      <c r="AB21" s="135"/>
      <c r="AC21" s="135"/>
    </row>
    <row r="22" spans="1:42" s="160" customFormat="1" ht="34.5" customHeight="1">
      <c r="A22" s="155">
        <v>3</v>
      </c>
      <c r="B22" s="156" t="s">
        <v>405</v>
      </c>
      <c r="C22" s="155"/>
      <c r="D22" s="157"/>
      <c r="E22" s="157"/>
      <c r="F22" s="157"/>
      <c r="G22" s="157"/>
      <c r="H22" s="157"/>
      <c r="I22" s="159"/>
      <c r="J22" s="159"/>
      <c r="K22" s="159"/>
      <c r="L22" s="159"/>
      <c r="M22" s="159"/>
      <c r="N22" s="159"/>
      <c r="O22" s="159"/>
      <c r="P22" s="159"/>
      <c r="Q22" s="159"/>
      <c r="R22" s="159"/>
      <c r="S22" s="159"/>
      <c r="T22" s="159"/>
      <c r="U22" s="159"/>
      <c r="V22" s="159"/>
      <c r="W22" s="159"/>
      <c r="X22" s="159"/>
      <c r="Y22" s="159"/>
      <c r="Z22" s="159"/>
      <c r="AA22" s="159"/>
      <c r="AB22" s="159"/>
      <c r="AC22" s="159"/>
    </row>
    <row r="23" spans="1:42" ht="33.75" customHeight="1">
      <c r="A23" s="89"/>
      <c r="B23" s="94" t="s">
        <v>406</v>
      </c>
      <c r="C23" s="89" t="s">
        <v>21</v>
      </c>
      <c r="D23" s="133">
        <v>28.2</v>
      </c>
      <c r="E23" s="133">
        <v>28.2</v>
      </c>
      <c r="F23" s="133">
        <v>28.3</v>
      </c>
      <c r="G23" s="519">
        <f t="shared" si="0"/>
        <v>100.35460992907802</v>
      </c>
      <c r="H23" s="133"/>
      <c r="I23" s="135"/>
      <c r="J23" s="135"/>
      <c r="K23" s="135"/>
      <c r="L23" s="135"/>
      <c r="M23" s="135"/>
      <c r="N23" s="135"/>
      <c r="O23" s="135"/>
      <c r="P23" s="135"/>
      <c r="Q23" s="135"/>
      <c r="R23" s="135"/>
      <c r="S23" s="135"/>
      <c r="T23" s="135"/>
      <c r="U23" s="135"/>
      <c r="V23" s="135"/>
      <c r="W23" s="135"/>
      <c r="X23" s="135"/>
      <c r="Y23" s="135"/>
      <c r="Z23" s="135"/>
      <c r="AA23" s="135"/>
      <c r="AB23" s="135"/>
      <c r="AC23" s="135"/>
    </row>
    <row r="24" spans="1:42" ht="49.5" customHeight="1">
      <c r="A24" s="89"/>
      <c r="B24" s="94" t="s">
        <v>407</v>
      </c>
      <c r="C24" s="89" t="s">
        <v>21</v>
      </c>
      <c r="D24" s="131">
        <v>71</v>
      </c>
      <c r="E24" s="133">
        <v>71</v>
      </c>
      <c r="F24" s="133">
        <v>71</v>
      </c>
      <c r="G24" s="519">
        <f t="shared" si="0"/>
        <v>100</v>
      </c>
      <c r="H24" s="131"/>
      <c r="I24" s="135"/>
      <c r="J24" s="135"/>
      <c r="K24" s="135"/>
      <c r="L24" s="135"/>
      <c r="M24" s="135"/>
      <c r="N24" s="135"/>
      <c r="O24" s="135"/>
      <c r="P24" s="135"/>
      <c r="Q24" s="135"/>
      <c r="R24" s="135"/>
      <c r="S24" s="135"/>
      <c r="T24" s="135"/>
      <c r="U24" s="135"/>
      <c r="V24" s="135"/>
      <c r="W24" s="135"/>
      <c r="X24" s="135"/>
      <c r="Y24" s="135"/>
      <c r="Z24" s="135"/>
      <c r="AA24" s="135"/>
      <c r="AB24" s="135"/>
      <c r="AC24" s="135"/>
    </row>
    <row r="25" spans="1:42" ht="49.5" customHeight="1">
      <c r="A25" s="89"/>
      <c r="B25" s="94" t="s">
        <v>408</v>
      </c>
      <c r="C25" s="89" t="s">
        <v>21</v>
      </c>
      <c r="D25" s="152">
        <v>7.2580645161290001</v>
      </c>
      <c r="E25" s="133">
        <v>6.45</v>
      </c>
      <c r="F25" s="133">
        <v>9.27</v>
      </c>
      <c r="G25" s="519">
        <f t="shared" si="0"/>
        <v>127.72000000000057</v>
      </c>
      <c r="H25" s="152"/>
      <c r="I25" s="138">
        <v>4.4247787610618996</v>
      </c>
      <c r="J25" s="138"/>
      <c r="K25" s="138">
        <v>4.8499999999999996</v>
      </c>
      <c r="L25" s="138">
        <v>4.7297297297296996</v>
      </c>
      <c r="M25" s="138"/>
      <c r="N25" s="138">
        <v>3.29</v>
      </c>
      <c r="O25" s="138">
        <v>6.1403508771929998</v>
      </c>
      <c r="P25" s="138"/>
      <c r="Q25" s="138">
        <v>4.46</v>
      </c>
      <c r="R25" s="138">
        <v>21.739130434783</v>
      </c>
      <c r="S25" s="138"/>
      <c r="T25" s="138">
        <v>20</v>
      </c>
      <c r="U25" s="138">
        <v>12.307692307691999</v>
      </c>
      <c r="V25" s="138"/>
      <c r="W25" s="138">
        <v>13.46</v>
      </c>
      <c r="X25" s="138">
        <v>5.8</v>
      </c>
      <c r="Y25" s="138"/>
      <c r="Z25" s="138">
        <v>6.58</v>
      </c>
      <c r="AA25" s="138">
        <v>9.1</v>
      </c>
      <c r="AB25" s="138"/>
      <c r="AC25" s="138">
        <v>9.41</v>
      </c>
    </row>
    <row r="26" spans="1:42" ht="49.5" customHeight="1">
      <c r="A26" s="89"/>
      <c r="B26" s="153" t="s">
        <v>629</v>
      </c>
      <c r="C26" s="89" t="s">
        <v>28</v>
      </c>
      <c r="D26" s="131">
        <v>8</v>
      </c>
      <c r="E26" s="131">
        <v>7</v>
      </c>
      <c r="F26" s="131">
        <v>8</v>
      </c>
      <c r="G26" s="519">
        <f t="shared" si="0"/>
        <v>100</v>
      </c>
      <c r="H26" s="131"/>
      <c r="I26" s="135"/>
      <c r="J26" s="135"/>
      <c r="K26" s="135"/>
      <c r="L26" s="135"/>
      <c r="M26" s="135"/>
      <c r="N26" s="135"/>
      <c r="O26" s="135"/>
      <c r="P26" s="135"/>
      <c r="Q26" s="135"/>
      <c r="R26" s="135"/>
      <c r="S26" s="135"/>
      <c r="T26" s="135"/>
      <c r="U26" s="135"/>
      <c r="V26" s="135"/>
      <c r="W26" s="135"/>
      <c r="X26" s="135"/>
      <c r="Y26" s="135"/>
      <c r="Z26" s="135"/>
      <c r="AA26" s="135"/>
      <c r="AB26" s="135"/>
      <c r="AC26" s="135"/>
    </row>
    <row r="27" spans="1:42" ht="34.5" customHeight="1">
      <c r="A27" s="89"/>
      <c r="B27" s="94" t="s">
        <v>409</v>
      </c>
      <c r="C27" s="89" t="s">
        <v>28</v>
      </c>
      <c r="D27" s="131">
        <v>5</v>
      </c>
      <c r="E27" s="131">
        <v>4</v>
      </c>
      <c r="F27" s="131">
        <v>5</v>
      </c>
      <c r="G27" s="519">
        <f t="shared" si="0"/>
        <v>100</v>
      </c>
      <c r="H27" s="131"/>
      <c r="I27" s="135"/>
      <c r="J27" s="135"/>
      <c r="K27" s="135"/>
      <c r="L27" s="135"/>
      <c r="M27" s="135"/>
      <c r="N27" s="135"/>
      <c r="O27" s="135"/>
      <c r="P27" s="135"/>
      <c r="Q27" s="135"/>
      <c r="R27" s="135"/>
      <c r="S27" s="135"/>
      <c r="T27" s="135"/>
      <c r="U27" s="135"/>
      <c r="V27" s="135"/>
      <c r="W27" s="135"/>
      <c r="X27" s="135"/>
      <c r="Y27" s="135"/>
      <c r="Z27" s="135"/>
      <c r="AA27" s="135"/>
      <c r="AB27" s="135"/>
      <c r="AC27" s="135"/>
    </row>
    <row r="28" spans="1:42" ht="34.5" customHeight="1">
      <c r="A28" s="89"/>
      <c r="B28" s="94" t="s">
        <v>410</v>
      </c>
      <c r="C28" s="89" t="s">
        <v>28</v>
      </c>
      <c r="D28" s="131">
        <v>3</v>
      </c>
      <c r="E28" s="131">
        <v>3</v>
      </c>
      <c r="F28" s="131">
        <v>3</v>
      </c>
      <c r="G28" s="519">
        <f t="shared" si="0"/>
        <v>100</v>
      </c>
      <c r="H28" s="131"/>
      <c r="I28" s="135"/>
      <c r="J28" s="135"/>
      <c r="K28" s="135"/>
      <c r="L28" s="135"/>
      <c r="M28" s="135"/>
      <c r="N28" s="135"/>
      <c r="O28" s="135"/>
      <c r="P28" s="135"/>
      <c r="Q28" s="135"/>
      <c r="R28" s="135"/>
      <c r="S28" s="135"/>
      <c r="T28" s="135"/>
      <c r="U28" s="135"/>
      <c r="V28" s="135"/>
      <c r="W28" s="135"/>
      <c r="X28" s="135"/>
      <c r="Y28" s="135"/>
      <c r="Z28" s="135"/>
      <c r="AA28" s="135"/>
      <c r="AB28" s="135"/>
      <c r="AC28" s="135"/>
    </row>
    <row r="29" spans="1:42" ht="38.25" customHeight="1">
      <c r="A29" s="89"/>
      <c r="B29" s="94" t="s">
        <v>630</v>
      </c>
      <c r="C29" s="89" t="s">
        <v>28</v>
      </c>
      <c r="D29" s="131">
        <v>30</v>
      </c>
      <c r="E29" s="131">
        <v>30</v>
      </c>
      <c r="F29" s="131">
        <v>30</v>
      </c>
      <c r="G29" s="519">
        <f t="shared" si="0"/>
        <v>100</v>
      </c>
      <c r="H29" s="131"/>
      <c r="I29" s="154"/>
      <c r="J29" s="154"/>
      <c r="K29" s="154"/>
      <c r="L29" s="154"/>
      <c r="M29" s="154"/>
      <c r="N29" s="154"/>
      <c r="O29" s="154"/>
      <c r="P29" s="154"/>
      <c r="Q29" s="154"/>
      <c r="R29" s="154"/>
      <c r="S29" s="154"/>
      <c r="T29" s="154"/>
      <c r="U29" s="154"/>
      <c r="V29" s="154"/>
      <c r="W29" s="154"/>
      <c r="X29" s="154"/>
      <c r="Y29" s="154"/>
      <c r="Z29" s="154"/>
      <c r="AA29" s="154"/>
      <c r="AB29" s="154"/>
      <c r="AC29" s="154"/>
    </row>
  </sheetData>
  <mergeCells count="21">
    <mergeCell ref="A1:B1"/>
    <mergeCell ref="A2:AC2"/>
    <mergeCell ref="A3:AC3"/>
    <mergeCell ref="A4:AC4"/>
    <mergeCell ref="A5:A7"/>
    <mergeCell ref="B5:B7"/>
    <mergeCell ref="C5:C7"/>
    <mergeCell ref="AA6:AC6"/>
    <mergeCell ref="H5:H7"/>
    <mergeCell ref="I5:AC5"/>
    <mergeCell ref="D5:F5"/>
    <mergeCell ref="G5:G7"/>
    <mergeCell ref="X6:Z6"/>
    <mergeCell ref="I6:K6"/>
    <mergeCell ref="L6:N6"/>
    <mergeCell ref="D6:D7"/>
    <mergeCell ref="E6:E7"/>
    <mergeCell ref="O6:Q6"/>
    <mergeCell ref="R6:T6"/>
    <mergeCell ref="U6:W6"/>
    <mergeCell ref="F6:F7"/>
  </mergeCells>
  <printOptions horizontalCentered="1"/>
  <pageMargins left="0.39370078740157499" right="0.511811023622047" top="0.43307086614173201" bottom="0.39370078740157499" header="0.511811023622047" footer="0.511811023622047"/>
  <pageSetup paperSize="9" scale="70" orientation="portrait" horizontalDpi="300" verticalDpi="30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AT42"/>
  <sheetViews>
    <sheetView zoomScale="130" zoomScaleNormal="130" workbookViewId="0">
      <selection activeCell="F6" sqref="F6:F7"/>
    </sheetView>
  </sheetViews>
  <sheetFormatPr defaultColWidth="9" defaultRowHeight="18.75"/>
  <cols>
    <col min="1" max="1" width="6.375" style="103" customWidth="1"/>
    <col min="2" max="2" width="44.875" style="103" customWidth="1"/>
    <col min="3" max="3" width="11.25" style="103" customWidth="1"/>
    <col min="4" max="4" width="11.25" style="101" customWidth="1"/>
    <col min="5" max="5" width="12.75" style="101" customWidth="1"/>
    <col min="6" max="6" width="12.375" style="101" customWidth="1"/>
    <col min="7" max="7" width="11.75" style="101" customWidth="1"/>
    <col min="8" max="8" width="11.125" style="101" customWidth="1"/>
    <col min="9" max="11" width="11.25" style="101" hidden="1" customWidth="1"/>
    <col min="12" max="12" width="11.25" style="102" hidden="1" customWidth="1"/>
    <col min="13" max="15" width="11.25" style="101" hidden="1" customWidth="1"/>
    <col min="16" max="16" width="11.25" style="102" hidden="1" customWidth="1"/>
    <col min="17" max="19" width="11.25" style="101" hidden="1" customWidth="1"/>
    <col min="20" max="20" width="11.25" style="102" hidden="1" customWidth="1"/>
    <col min="21" max="23" width="11.25" style="101" hidden="1" customWidth="1"/>
    <col min="24" max="24" width="11.25" style="102" hidden="1" customWidth="1"/>
    <col min="25" max="27" width="11.25" style="101" hidden="1" customWidth="1"/>
    <col min="28" max="28" width="11.25" style="102" hidden="1" customWidth="1"/>
    <col min="29" max="31" width="11.25" style="101" hidden="1" customWidth="1"/>
    <col min="32" max="32" width="11.25" style="102" hidden="1" customWidth="1"/>
    <col min="33" max="35" width="11.25" style="101" hidden="1" customWidth="1"/>
    <col min="36" max="36" width="11.25" style="102" hidden="1" customWidth="1"/>
    <col min="37" max="46" width="10.25" style="103" customWidth="1"/>
    <col min="47" max="16384" width="9" style="2"/>
  </cols>
  <sheetData>
    <row r="1" spans="1:36" ht="18.75" customHeight="1">
      <c r="A1" s="612" t="s">
        <v>411</v>
      </c>
      <c r="B1" s="612"/>
      <c r="C1" s="1"/>
    </row>
    <row r="2" spans="1:36" ht="24.75" customHeight="1">
      <c r="A2" s="613" t="s">
        <v>684</v>
      </c>
      <c r="B2" s="613"/>
      <c r="C2" s="613"/>
      <c r="D2" s="613"/>
      <c r="E2" s="613"/>
      <c r="F2" s="613"/>
      <c r="G2" s="613"/>
      <c r="H2" s="613"/>
      <c r="I2" s="613"/>
      <c r="J2" s="613"/>
      <c r="K2" s="613"/>
      <c r="L2" s="613"/>
      <c r="M2" s="613"/>
      <c r="N2" s="613"/>
      <c r="O2" s="613"/>
      <c r="P2" s="613"/>
      <c r="Q2" s="613"/>
      <c r="R2" s="613"/>
      <c r="S2" s="613"/>
      <c r="T2" s="613"/>
      <c r="U2" s="613"/>
      <c r="V2" s="613"/>
      <c r="W2" s="613"/>
      <c r="X2" s="613"/>
      <c r="Y2" s="613"/>
      <c r="Z2" s="613"/>
      <c r="AA2" s="613"/>
      <c r="AB2" s="613"/>
      <c r="AC2" s="613"/>
      <c r="AD2" s="613"/>
      <c r="AE2" s="613"/>
      <c r="AF2" s="613"/>
      <c r="AG2" s="613"/>
      <c r="AH2" s="613"/>
      <c r="AI2" s="613"/>
      <c r="AJ2" s="613"/>
    </row>
    <row r="3" spans="1:36" ht="27" customHeight="1">
      <c r="A3" s="614" t="s">
        <v>667</v>
      </c>
      <c r="B3" s="614"/>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614"/>
      <c r="AJ3" s="614"/>
    </row>
    <row r="4" spans="1:36" ht="18.75" customHeight="1">
      <c r="A4" s="615"/>
      <c r="B4" s="615"/>
      <c r="C4" s="615"/>
    </row>
    <row r="5" spans="1:36" ht="32.25" customHeight="1">
      <c r="A5" s="616" t="s">
        <v>45</v>
      </c>
      <c r="B5" s="616" t="s">
        <v>2</v>
      </c>
      <c r="C5" s="617" t="s">
        <v>46</v>
      </c>
      <c r="D5" s="594" t="s">
        <v>4</v>
      </c>
      <c r="E5" s="595"/>
      <c r="F5" s="596"/>
      <c r="G5" s="597" t="s">
        <v>664</v>
      </c>
      <c r="H5" s="593" t="s">
        <v>47</v>
      </c>
      <c r="I5" s="593" t="s">
        <v>412</v>
      </c>
      <c r="J5" s="593"/>
      <c r="K5" s="593"/>
      <c r="L5" s="593"/>
      <c r="M5" s="593"/>
      <c r="N5" s="593"/>
      <c r="O5" s="593"/>
      <c r="P5" s="593"/>
      <c r="Q5" s="593"/>
      <c r="R5" s="593"/>
      <c r="S5" s="593"/>
      <c r="T5" s="593"/>
      <c r="U5" s="593"/>
      <c r="V5" s="593"/>
      <c r="W5" s="593"/>
      <c r="X5" s="593"/>
      <c r="Y5" s="593"/>
      <c r="Z5" s="593"/>
      <c r="AA5" s="593"/>
      <c r="AB5" s="593"/>
      <c r="AC5" s="593"/>
      <c r="AD5" s="593"/>
      <c r="AE5" s="593"/>
      <c r="AF5" s="593"/>
      <c r="AG5" s="593"/>
      <c r="AH5" s="593"/>
      <c r="AI5" s="593"/>
      <c r="AJ5" s="593"/>
    </row>
    <row r="6" spans="1:36" ht="32.25" customHeight="1">
      <c r="A6" s="616"/>
      <c r="B6" s="616"/>
      <c r="C6" s="617"/>
      <c r="D6" s="593" t="s">
        <v>7</v>
      </c>
      <c r="E6" s="597" t="s">
        <v>662</v>
      </c>
      <c r="F6" s="597" t="s">
        <v>663</v>
      </c>
      <c r="G6" s="598"/>
      <c r="H6" s="593"/>
      <c r="I6" s="593" t="s">
        <v>49</v>
      </c>
      <c r="J6" s="593"/>
      <c r="K6" s="593"/>
      <c r="L6" s="593"/>
      <c r="M6" s="593" t="s">
        <v>50</v>
      </c>
      <c r="N6" s="593"/>
      <c r="O6" s="593"/>
      <c r="P6" s="593"/>
      <c r="Q6" s="593" t="s">
        <v>51</v>
      </c>
      <c r="R6" s="593"/>
      <c r="S6" s="593"/>
      <c r="T6" s="593"/>
      <c r="U6" s="593" t="s">
        <v>52</v>
      </c>
      <c r="V6" s="593"/>
      <c r="W6" s="593"/>
      <c r="X6" s="593"/>
      <c r="Y6" s="593" t="s">
        <v>53</v>
      </c>
      <c r="Z6" s="593"/>
      <c r="AA6" s="593"/>
      <c r="AB6" s="593"/>
      <c r="AC6" s="593" t="s">
        <v>54</v>
      </c>
      <c r="AD6" s="593"/>
      <c r="AE6" s="593"/>
      <c r="AF6" s="593"/>
      <c r="AG6" s="593" t="s">
        <v>413</v>
      </c>
      <c r="AH6" s="593"/>
      <c r="AI6" s="593"/>
      <c r="AJ6" s="593"/>
    </row>
    <row r="7" spans="1:36" ht="120.75" customHeight="1">
      <c r="A7" s="616"/>
      <c r="B7" s="616"/>
      <c r="C7" s="617"/>
      <c r="D7" s="593"/>
      <c r="E7" s="599"/>
      <c r="F7" s="599"/>
      <c r="G7" s="599"/>
      <c r="H7" s="593"/>
      <c r="I7" s="87" t="s">
        <v>7</v>
      </c>
      <c r="J7" s="87" t="s">
        <v>8</v>
      </c>
      <c r="K7" s="87" t="s">
        <v>9</v>
      </c>
      <c r="L7" s="104" t="s">
        <v>388</v>
      </c>
      <c r="M7" s="87" t="s">
        <v>7</v>
      </c>
      <c r="N7" s="87" t="s">
        <v>8</v>
      </c>
      <c r="O7" s="87" t="s">
        <v>9</v>
      </c>
      <c r="P7" s="104" t="s">
        <v>388</v>
      </c>
      <c r="Q7" s="87" t="s">
        <v>7</v>
      </c>
      <c r="R7" s="87" t="s">
        <v>8</v>
      </c>
      <c r="S7" s="87" t="s">
        <v>9</v>
      </c>
      <c r="T7" s="104" t="s">
        <v>388</v>
      </c>
      <c r="U7" s="87" t="s">
        <v>7</v>
      </c>
      <c r="V7" s="87" t="s">
        <v>8</v>
      </c>
      <c r="W7" s="87" t="s">
        <v>9</v>
      </c>
      <c r="X7" s="104" t="s">
        <v>388</v>
      </c>
      <c r="Y7" s="87" t="s">
        <v>7</v>
      </c>
      <c r="Z7" s="87" t="s">
        <v>8</v>
      </c>
      <c r="AA7" s="87" t="s">
        <v>9</v>
      </c>
      <c r="AB7" s="104" t="s">
        <v>388</v>
      </c>
      <c r="AC7" s="87" t="s">
        <v>7</v>
      </c>
      <c r="AD7" s="87" t="s">
        <v>8</v>
      </c>
      <c r="AE7" s="87" t="s">
        <v>9</v>
      </c>
      <c r="AF7" s="104" t="s">
        <v>388</v>
      </c>
      <c r="AG7" s="87" t="s">
        <v>7</v>
      </c>
      <c r="AH7" s="87" t="s">
        <v>8</v>
      </c>
      <c r="AI7" s="87" t="s">
        <v>9</v>
      </c>
      <c r="AJ7" s="104" t="s">
        <v>388</v>
      </c>
    </row>
    <row r="8" spans="1:36" s="182" customFormat="1" ht="34.5" customHeight="1">
      <c r="A8" s="165" t="s">
        <v>10</v>
      </c>
      <c r="B8" s="175" t="s">
        <v>414</v>
      </c>
      <c r="C8" s="165"/>
      <c r="D8" s="179"/>
      <c r="E8" s="179"/>
      <c r="F8" s="179"/>
      <c r="G8" s="179"/>
      <c r="H8" s="179"/>
      <c r="I8" s="180"/>
      <c r="J8" s="180"/>
      <c r="K8" s="180"/>
      <c r="L8" s="181"/>
      <c r="M8" s="180"/>
      <c r="N8" s="180"/>
      <c r="O8" s="180"/>
      <c r="P8" s="181"/>
      <c r="Q8" s="180"/>
      <c r="R8" s="180"/>
      <c r="S8" s="180"/>
      <c r="T8" s="181"/>
      <c r="U8" s="180"/>
      <c r="V8" s="180"/>
      <c r="W8" s="180"/>
      <c r="X8" s="181"/>
      <c r="Y8" s="180"/>
      <c r="Z8" s="180"/>
      <c r="AA8" s="180"/>
      <c r="AB8" s="181"/>
      <c r="AC8" s="180"/>
      <c r="AD8" s="180"/>
      <c r="AE8" s="180"/>
      <c r="AF8" s="181"/>
      <c r="AG8" s="180"/>
      <c r="AH8" s="180"/>
      <c r="AI8" s="180"/>
      <c r="AJ8" s="181"/>
    </row>
    <row r="9" spans="1:36" s="111" customFormat="1" ht="34.5" customHeight="1">
      <c r="A9" s="3">
        <v>1</v>
      </c>
      <c r="B9" s="23" t="s">
        <v>415</v>
      </c>
      <c r="C9" s="3" t="s">
        <v>416</v>
      </c>
      <c r="D9" s="97">
        <v>30</v>
      </c>
      <c r="E9" s="97">
        <v>30</v>
      </c>
      <c r="F9" s="97">
        <v>30</v>
      </c>
      <c r="G9" s="115">
        <f>F9/D9%</f>
        <v>100</v>
      </c>
      <c r="H9" s="97"/>
      <c r="I9" s="107"/>
      <c r="J9" s="107"/>
      <c r="K9" s="107"/>
      <c r="L9" s="108"/>
      <c r="M9" s="109"/>
      <c r="N9" s="109"/>
      <c r="O9" s="109"/>
      <c r="P9" s="110"/>
      <c r="Q9" s="109"/>
      <c r="R9" s="109"/>
      <c r="S9" s="109"/>
      <c r="T9" s="110"/>
      <c r="U9" s="109"/>
      <c r="V9" s="109"/>
      <c r="W9" s="109"/>
      <c r="X9" s="110"/>
      <c r="Y9" s="109"/>
      <c r="Z9" s="109"/>
      <c r="AA9" s="109"/>
      <c r="AB9" s="110"/>
      <c r="AC9" s="109"/>
      <c r="AD9" s="109"/>
      <c r="AE9" s="109"/>
      <c r="AF9" s="110"/>
      <c r="AG9" s="109"/>
      <c r="AH9" s="109"/>
      <c r="AI9" s="109"/>
      <c r="AJ9" s="110"/>
    </row>
    <row r="10" spans="1:36" ht="34.5" customHeight="1">
      <c r="A10" s="3"/>
      <c r="B10" s="7" t="s">
        <v>417</v>
      </c>
      <c r="C10" s="3" t="s">
        <v>416</v>
      </c>
      <c r="D10" s="91">
        <v>30</v>
      </c>
      <c r="E10" s="91">
        <v>30</v>
      </c>
      <c r="F10" s="91">
        <v>30</v>
      </c>
      <c r="G10" s="115">
        <f t="shared" ref="G10:G39" si="0">F10/D10%</f>
        <v>100</v>
      </c>
      <c r="H10" s="91"/>
      <c r="I10" s="112"/>
      <c r="J10" s="112"/>
      <c r="K10" s="112"/>
      <c r="L10" s="113"/>
      <c r="M10" s="112"/>
      <c r="N10" s="112"/>
      <c r="O10" s="112"/>
      <c r="P10" s="113"/>
      <c r="Q10" s="112"/>
      <c r="R10" s="112"/>
      <c r="S10" s="112"/>
      <c r="T10" s="113"/>
      <c r="U10" s="112"/>
      <c r="V10" s="112"/>
      <c r="W10" s="112"/>
      <c r="X10" s="113"/>
      <c r="Y10" s="112"/>
      <c r="Z10" s="112"/>
      <c r="AA10" s="112"/>
      <c r="AB10" s="113"/>
      <c r="AC10" s="112"/>
      <c r="AD10" s="112"/>
      <c r="AE10" s="112"/>
      <c r="AF10" s="113"/>
      <c r="AG10" s="112"/>
      <c r="AH10" s="112"/>
      <c r="AI10" s="112"/>
      <c r="AJ10" s="113"/>
    </row>
    <row r="11" spans="1:36" ht="37.5" customHeight="1">
      <c r="A11" s="3">
        <v>2</v>
      </c>
      <c r="B11" s="7" t="s">
        <v>418</v>
      </c>
      <c r="C11" s="3" t="s">
        <v>416</v>
      </c>
      <c r="D11" s="114">
        <v>6.2757567516683004</v>
      </c>
      <c r="E11" s="114">
        <v>6.28</v>
      </c>
      <c r="F11" s="114">
        <v>6.28</v>
      </c>
      <c r="G11" s="115">
        <f t="shared" si="0"/>
        <v>100.06761333333341</v>
      </c>
      <c r="H11" s="114"/>
      <c r="I11" s="116"/>
      <c r="J11" s="116"/>
      <c r="K11" s="116"/>
      <c r="L11" s="117"/>
      <c r="M11" s="116"/>
      <c r="N11" s="116"/>
      <c r="O11" s="116"/>
      <c r="P11" s="117"/>
      <c r="Q11" s="116"/>
      <c r="R11" s="116"/>
      <c r="S11" s="116"/>
      <c r="T11" s="117"/>
      <c r="U11" s="116"/>
      <c r="V11" s="116"/>
      <c r="W11" s="116"/>
      <c r="X11" s="117"/>
      <c r="Y11" s="116"/>
      <c r="Z11" s="116"/>
      <c r="AA11" s="116"/>
      <c r="AB11" s="117"/>
      <c r="AC11" s="116"/>
      <c r="AD11" s="116"/>
      <c r="AE11" s="116"/>
      <c r="AF11" s="117"/>
      <c r="AG11" s="116"/>
      <c r="AH11" s="116"/>
      <c r="AI11" s="116"/>
      <c r="AJ11" s="117"/>
    </row>
    <row r="12" spans="1:36" ht="37.5" customHeight="1">
      <c r="A12" s="3">
        <v>3</v>
      </c>
      <c r="B12" s="7" t="s">
        <v>419</v>
      </c>
      <c r="C12" s="3" t="s">
        <v>420</v>
      </c>
      <c r="D12" s="91">
        <v>7</v>
      </c>
      <c r="E12" s="91">
        <v>7</v>
      </c>
      <c r="F12" s="91">
        <v>7</v>
      </c>
      <c r="G12" s="115">
        <f t="shared" si="0"/>
        <v>99.999999999999986</v>
      </c>
      <c r="H12" s="91"/>
      <c r="I12" s="112">
        <v>1</v>
      </c>
      <c r="J12" s="112">
        <v>1</v>
      </c>
      <c r="K12" s="112">
        <v>1</v>
      </c>
      <c r="L12" s="113">
        <v>1</v>
      </c>
      <c r="M12" s="112">
        <v>1</v>
      </c>
      <c r="N12" s="112">
        <v>1</v>
      </c>
      <c r="O12" s="112">
        <v>1</v>
      </c>
      <c r="P12" s="113">
        <v>1</v>
      </c>
      <c r="Q12" s="112">
        <v>1</v>
      </c>
      <c r="R12" s="112">
        <v>1</v>
      </c>
      <c r="S12" s="112">
        <v>1</v>
      </c>
      <c r="T12" s="113">
        <v>1</v>
      </c>
      <c r="U12" s="112">
        <v>1</v>
      </c>
      <c r="V12" s="112">
        <v>1</v>
      </c>
      <c r="W12" s="112">
        <v>1</v>
      </c>
      <c r="X12" s="113">
        <v>1</v>
      </c>
      <c r="Y12" s="112">
        <v>1</v>
      </c>
      <c r="Z12" s="112">
        <v>1</v>
      </c>
      <c r="AA12" s="112">
        <v>1</v>
      </c>
      <c r="AB12" s="113">
        <v>1</v>
      </c>
      <c r="AC12" s="112">
        <v>1</v>
      </c>
      <c r="AD12" s="112">
        <v>1</v>
      </c>
      <c r="AE12" s="112">
        <v>1</v>
      </c>
      <c r="AF12" s="113">
        <v>1</v>
      </c>
      <c r="AG12" s="112">
        <v>1</v>
      </c>
      <c r="AH12" s="112">
        <v>1</v>
      </c>
      <c r="AI12" s="112">
        <v>1</v>
      </c>
      <c r="AJ12" s="113">
        <v>1</v>
      </c>
    </row>
    <row r="13" spans="1:36" ht="37.5" customHeight="1">
      <c r="A13" s="3">
        <v>4</v>
      </c>
      <c r="B13" s="7" t="s">
        <v>421</v>
      </c>
      <c r="C13" s="3" t="s">
        <v>422</v>
      </c>
      <c r="D13" s="91">
        <v>7</v>
      </c>
      <c r="E13" s="91">
        <v>7</v>
      </c>
      <c r="F13" s="91">
        <v>7</v>
      </c>
      <c r="G13" s="115">
        <f t="shared" si="0"/>
        <v>99.999999999999986</v>
      </c>
      <c r="H13" s="91"/>
      <c r="I13" s="112">
        <v>1</v>
      </c>
      <c r="J13" s="112">
        <v>1</v>
      </c>
      <c r="K13" s="112">
        <v>1</v>
      </c>
      <c r="L13" s="113">
        <v>1</v>
      </c>
      <c r="M13" s="112">
        <v>1</v>
      </c>
      <c r="N13" s="112">
        <v>1</v>
      </c>
      <c r="O13" s="112">
        <v>1</v>
      </c>
      <c r="P13" s="113">
        <v>1</v>
      </c>
      <c r="Q13" s="112">
        <v>1</v>
      </c>
      <c r="R13" s="112">
        <v>1</v>
      </c>
      <c r="S13" s="112">
        <v>1</v>
      </c>
      <c r="T13" s="113">
        <v>1</v>
      </c>
      <c r="U13" s="112">
        <v>1</v>
      </c>
      <c r="V13" s="112">
        <v>1</v>
      </c>
      <c r="W13" s="112">
        <v>1</v>
      </c>
      <c r="X13" s="113">
        <v>1</v>
      </c>
      <c r="Y13" s="112">
        <v>1</v>
      </c>
      <c r="Z13" s="112">
        <v>1</v>
      </c>
      <c r="AA13" s="112">
        <v>1</v>
      </c>
      <c r="AB13" s="113">
        <v>1</v>
      </c>
      <c r="AC13" s="112">
        <v>1</v>
      </c>
      <c r="AD13" s="112">
        <v>1</v>
      </c>
      <c r="AE13" s="112">
        <v>1</v>
      </c>
      <c r="AF13" s="113">
        <v>1</v>
      </c>
      <c r="AG13" s="112">
        <v>1</v>
      </c>
      <c r="AH13" s="112">
        <v>1</v>
      </c>
      <c r="AI13" s="112">
        <v>1</v>
      </c>
      <c r="AJ13" s="113">
        <v>1</v>
      </c>
    </row>
    <row r="14" spans="1:36" ht="37.5" customHeight="1">
      <c r="A14" s="3">
        <v>5</v>
      </c>
      <c r="B14" s="7" t="s">
        <v>423</v>
      </c>
      <c r="C14" s="3" t="s">
        <v>424</v>
      </c>
      <c r="D14" s="91">
        <v>28</v>
      </c>
      <c r="E14" s="91">
        <v>28</v>
      </c>
      <c r="F14" s="91">
        <v>28</v>
      </c>
      <c r="G14" s="115">
        <f t="shared" si="0"/>
        <v>99.999999999999986</v>
      </c>
      <c r="H14" s="91"/>
      <c r="I14" s="112"/>
      <c r="J14" s="112"/>
      <c r="K14" s="112"/>
      <c r="L14" s="113"/>
      <c r="M14" s="112"/>
      <c r="N14" s="112"/>
      <c r="O14" s="112"/>
      <c r="P14" s="113"/>
      <c r="Q14" s="112"/>
      <c r="R14" s="112"/>
      <c r="S14" s="112"/>
      <c r="T14" s="113"/>
      <c r="U14" s="112"/>
      <c r="V14" s="112"/>
      <c r="W14" s="112"/>
      <c r="X14" s="113"/>
      <c r="Y14" s="112"/>
      <c r="Z14" s="112"/>
      <c r="AA14" s="112"/>
      <c r="AB14" s="113"/>
      <c r="AC14" s="112"/>
      <c r="AD14" s="112"/>
      <c r="AE14" s="112"/>
      <c r="AF14" s="113"/>
      <c r="AG14" s="112"/>
      <c r="AH14" s="112"/>
      <c r="AI14" s="112"/>
      <c r="AJ14" s="113"/>
    </row>
    <row r="15" spans="1:36" ht="37.5" customHeight="1">
      <c r="A15" s="3">
        <v>6</v>
      </c>
      <c r="B15" s="7" t="s">
        <v>425</v>
      </c>
      <c r="C15" s="3" t="s">
        <v>45</v>
      </c>
      <c r="D15" s="91">
        <v>1</v>
      </c>
      <c r="E15" s="91">
        <v>1</v>
      </c>
      <c r="F15" s="91">
        <v>1</v>
      </c>
      <c r="G15" s="115">
        <f t="shared" si="0"/>
        <v>100</v>
      </c>
      <c r="H15" s="91"/>
      <c r="I15" s="112"/>
      <c r="J15" s="112"/>
      <c r="K15" s="112"/>
      <c r="L15" s="113"/>
      <c r="M15" s="112"/>
      <c r="N15" s="112"/>
      <c r="O15" s="112"/>
      <c r="P15" s="113"/>
      <c r="Q15" s="112"/>
      <c r="R15" s="112"/>
      <c r="S15" s="112"/>
      <c r="T15" s="113"/>
      <c r="U15" s="112"/>
      <c r="V15" s="112"/>
      <c r="W15" s="112"/>
      <c r="X15" s="113"/>
      <c r="Y15" s="112"/>
      <c r="Z15" s="112"/>
      <c r="AA15" s="112"/>
      <c r="AB15" s="113"/>
      <c r="AC15" s="112"/>
      <c r="AD15" s="112"/>
      <c r="AE15" s="112"/>
      <c r="AF15" s="113"/>
      <c r="AG15" s="112"/>
      <c r="AH15" s="112"/>
      <c r="AI15" s="112"/>
      <c r="AJ15" s="113"/>
    </row>
    <row r="16" spans="1:36" ht="53.25" customHeight="1">
      <c r="A16" s="3">
        <v>7</v>
      </c>
      <c r="B16" s="4" t="s">
        <v>426</v>
      </c>
      <c r="C16" s="16" t="s">
        <v>315</v>
      </c>
      <c r="D16" s="91">
        <v>7</v>
      </c>
      <c r="E16" s="91">
        <v>7</v>
      </c>
      <c r="F16" s="91">
        <v>7</v>
      </c>
      <c r="G16" s="115">
        <f t="shared" si="0"/>
        <v>99.999999999999986</v>
      </c>
      <c r="H16" s="91"/>
      <c r="I16" s="112">
        <v>1</v>
      </c>
      <c r="J16" s="112">
        <v>1</v>
      </c>
      <c r="K16" s="112">
        <v>1</v>
      </c>
      <c r="L16" s="113">
        <v>1</v>
      </c>
      <c r="M16" s="112">
        <v>1</v>
      </c>
      <c r="N16" s="112">
        <v>1</v>
      </c>
      <c r="O16" s="112">
        <v>1</v>
      </c>
      <c r="P16" s="113">
        <v>1</v>
      </c>
      <c r="Q16" s="112">
        <v>1</v>
      </c>
      <c r="R16" s="112">
        <v>1</v>
      </c>
      <c r="S16" s="112">
        <v>1</v>
      </c>
      <c r="T16" s="113">
        <v>1</v>
      </c>
      <c r="U16" s="112">
        <v>1</v>
      </c>
      <c r="V16" s="112">
        <v>1</v>
      </c>
      <c r="W16" s="112">
        <v>1</v>
      </c>
      <c r="X16" s="113">
        <v>1</v>
      </c>
      <c r="Y16" s="112">
        <v>1</v>
      </c>
      <c r="Z16" s="112">
        <v>1</v>
      </c>
      <c r="AA16" s="112">
        <v>1</v>
      </c>
      <c r="AB16" s="113">
        <v>1</v>
      </c>
      <c r="AC16" s="112">
        <v>1</v>
      </c>
      <c r="AD16" s="112">
        <v>1</v>
      </c>
      <c r="AE16" s="112">
        <v>1</v>
      </c>
      <c r="AF16" s="113">
        <v>1</v>
      </c>
      <c r="AG16" s="112">
        <v>1</v>
      </c>
      <c r="AH16" s="112">
        <v>1</v>
      </c>
      <c r="AI16" s="112">
        <v>1</v>
      </c>
      <c r="AJ16" s="113">
        <v>1</v>
      </c>
    </row>
    <row r="17" spans="1:36" ht="53.25" customHeight="1">
      <c r="A17" s="3"/>
      <c r="B17" s="4" t="s">
        <v>427</v>
      </c>
      <c r="C17" s="3" t="s">
        <v>21</v>
      </c>
      <c r="D17" s="91">
        <v>100</v>
      </c>
      <c r="E17" s="91">
        <v>100</v>
      </c>
      <c r="F17" s="91">
        <v>100</v>
      </c>
      <c r="G17" s="115">
        <f t="shared" si="0"/>
        <v>100</v>
      </c>
      <c r="H17" s="91"/>
      <c r="I17" s="112">
        <v>100</v>
      </c>
      <c r="J17" s="112">
        <v>100</v>
      </c>
      <c r="K17" s="112">
        <v>100</v>
      </c>
      <c r="L17" s="113">
        <v>100</v>
      </c>
      <c r="M17" s="112">
        <v>100</v>
      </c>
      <c r="N17" s="112">
        <v>100</v>
      </c>
      <c r="O17" s="112">
        <v>100</v>
      </c>
      <c r="P17" s="113">
        <v>100</v>
      </c>
      <c r="Q17" s="112">
        <v>100</v>
      </c>
      <c r="R17" s="112">
        <v>100</v>
      </c>
      <c r="S17" s="112">
        <v>100</v>
      </c>
      <c r="T17" s="113">
        <v>100</v>
      </c>
      <c r="U17" s="112">
        <v>100</v>
      </c>
      <c r="V17" s="112">
        <v>100</v>
      </c>
      <c r="W17" s="112">
        <v>100</v>
      </c>
      <c r="X17" s="113">
        <v>100</v>
      </c>
      <c r="Y17" s="112">
        <v>100</v>
      </c>
      <c r="Z17" s="112">
        <v>100</v>
      </c>
      <c r="AA17" s="112">
        <v>100</v>
      </c>
      <c r="AB17" s="113">
        <v>100</v>
      </c>
      <c r="AC17" s="112">
        <v>100</v>
      </c>
      <c r="AD17" s="112">
        <v>100</v>
      </c>
      <c r="AE17" s="112">
        <v>100</v>
      </c>
      <c r="AF17" s="113">
        <v>100</v>
      </c>
      <c r="AG17" s="112">
        <v>100</v>
      </c>
      <c r="AH17" s="112">
        <v>100</v>
      </c>
      <c r="AI17" s="112">
        <v>100</v>
      </c>
      <c r="AJ17" s="113">
        <v>100</v>
      </c>
    </row>
    <row r="18" spans="1:36" ht="36" customHeight="1">
      <c r="A18" s="3">
        <v>8</v>
      </c>
      <c r="B18" s="7" t="s">
        <v>428</v>
      </c>
      <c r="C18" s="3" t="s">
        <v>429</v>
      </c>
      <c r="D18" s="91">
        <v>1</v>
      </c>
      <c r="E18" s="91">
        <v>1</v>
      </c>
      <c r="F18" s="91">
        <v>1</v>
      </c>
      <c r="G18" s="115">
        <f t="shared" si="0"/>
        <v>100</v>
      </c>
      <c r="H18" s="91"/>
      <c r="I18" s="112"/>
      <c r="J18" s="112"/>
      <c r="K18" s="112"/>
      <c r="L18" s="113"/>
      <c r="M18" s="112"/>
      <c r="N18" s="112"/>
      <c r="O18" s="112"/>
      <c r="P18" s="113"/>
      <c r="Q18" s="112"/>
      <c r="R18" s="112"/>
      <c r="S18" s="112"/>
      <c r="T18" s="113"/>
      <c r="U18" s="112"/>
      <c r="V18" s="112"/>
      <c r="W18" s="112"/>
      <c r="X18" s="113"/>
      <c r="Y18" s="112"/>
      <c r="Z18" s="112"/>
      <c r="AA18" s="112"/>
      <c r="AB18" s="113"/>
      <c r="AC18" s="112"/>
      <c r="AD18" s="112"/>
      <c r="AE18" s="112"/>
      <c r="AF18" s="113"/>
      <c r="AG18" s="112"/>
      <c r="AH18" s="112"/>
      <c r="AI18" s="112"/>
      <c r="AJ18" s="113"/>
    </row>
    <row r="19" spans="1:36" s="182" customFormat="1" ht="38.25" customHeight="1">
      <c r="A19" s="165" t="s">
        <v>18</v>
      </c>
      <c r="B19" s="175" t="s">
        <v>430</v>
      </c>
      <c r="C19" s="165"/>
      <c r="D19" s="183"/>
      <c r="E19" s="183"/>
      <c r="F19" s="183"/>
      <c r="G19" s="97"/>
      <c r="H19" s="183"/>
      <c r="I19" s="184"/>
      <c r="J19" s="184"/>
      <c r="K19" s="184"/>
      <c r="L19" s="185"/>
      <c r="M19" s="184"/>
      <c r="N19" s="184"/>
      <c r="O19" s="184"/>
      <c r="P19" s="185"/>
      <c r="Q19" s="184"/>
      <c r="R19" s="184"/>
      <c r="S19" s="184"/>
      <c r="T19" s="185"/>
      <c r="U19" s="184"/>
      <c r="V19" s="184"/>
      <c r="W19" s="184"/>
      <c r="X19" s="185"/>
      <c r="Y19" s="184"/>
      <c r="Z19" s="184"/>
      <c r="AA19" s="184"/>
      <c r="AB19" s="185"/>
      <c r="AC19" s="184"/>
      <c r="AD19" s="184"/>
      <c r="AE19" s="184"/>
      <c r="AF19" s="185"/>
      <c r="AG19" s="184"/>
      <c r="AH19" s="184"/>
      <c r="AI19" s="184"/>
      <c r="AJ19" s="185"/>
    </row>
    <row r="20" spans="1:36" ht="46.5" customHeight="1">
      <c r="A20" s="3">
        <v>1</v>
      </c>
      <c r="B20" s="4" t="s">
        <v>431</v>
      </c>
      <c r="C20" s="3" t="s">
        <v>23</v>
      </c>
      <c r="D20" s="114">
        <v>5.41</v>
      </c>
      <c r="E20" s="114">
        <v>5.1100000000000003</v>
      </c>
      <c r="F20" s="523">
        <v>2.25</v>
      </c>
      <c r="G20" s="115">
        <f t="shared" si="0"/>
        <v>41.589648798521253</v>
      </c>
      <c r="H20" s="118"/>
      <c r="I20" s="112"/>
      <c r="J20" s="112"/>
      <c r="K20" s="112"/>
      <c r="L20" s="113"/>
      <c r="M20" s="112"/>
      <c r="N20" s="112"/>
      <c r="O20" s="112"/>
      <c r="P20" s="113"/>
      <c r="Q20" s="112"/>
      <c r="R20" s="112"/>
      <c r="S20" s="112"/>
      <c r="T20" s="113"/>
      <c r="U20" s="112"/>
      <c r="V20" s="112"/>
      <c r="W20" s="112"/>
      <c r="X20" s="113"/>
      <c r="Y20" s="112"/>
      <c r="Z20" s="112"/>
      <c r="AA20" s="112"/>
      <c r="AB20" s="113"/>
      <c r="AC20" s="112"/>
      <c r="AD20" s="112"/>
      <c r="AE20" s="112"/>
      <c r="AF20" s="113"/>
      <c r="AG20" s="112"/>
      <c r="AH20" s="112"/>
      <c r="AI20" s="112"/>
      <c r="AJ20" s="113"/>
    </row>
    <row r="21" spans="1:36" s="111" customFormat="1" ht="46.5" customHeight="1">
      <c r="A21" s="3">
        <v>2</v>
      </c>
      <c r="B21" s="4" t="s">
        <v>432</v>
      </c>
      <c r="C21" s="3" t="s">
        <v>23</v>
      </c>
      <c r="D21" s="114">
        <v>9.4600000000000009</v>
      </c>
      <c r="E21" s="114">
        <v>8.52</v>
      </c>
      <c r="F21" s="523">
        <v>4.88</v>
      </c>
      <c r="G21" s="115">
        <f t="shared" si="0"/>
        <v>51.585623678646932</v>
      </c>
      <c r="H21" s="91"/>
      <c r="I21" s="112"/>
      <c r="J21" s="112"/>
      <c r="K21" s="112"/>
      <c r="L21" s="113"/>
      <c r="M21" s="112"/>
      <c r="N21" s="112"/>
      <c r="O21" s="112"/>
      <c r="P21" s="113"/>
      <c r="Q21" s="112"/>
      <c r="R21" s="112"/>
      <c r="S21" s="112"/>
      <c r="T21" s="113"/>
      <c r="U21" s="112"/>
      <c r="V21" s="112"/>
      <c r="W21" s="112"/>
      <c r="X21" s="113"/>
      <c r="Y21" s="112"/>
      <c r="Z21" s="112"/>
      <c r="AA21" s="112"/>
      <c r="AB21" s="113"/>
      <c r="AC21" s="112"/>
      <c r="AD21" s="112"/>
      <c r="AE21" s="112"/>
      <c r="AF21" s="113"/>
      <c r="AG21" s="112"/>
      <c r="AH21" s="112"/>
      <c r="AI21" s="112"/>
      <c r="AJ21" s="113"/>
    </row>
    <row r="22" spans="1:36" ht="57.75" customHeight="1">
      <c r="A22" s="3">
        <v>3</v>
      </c>
      <c r="B22" s="4" t="s">
        <v>643</v>
      </c>
      <c r="C22" s="3" t="s">
        <v>21</v>
      </c>
      <c r="D22" s="114">
        <v>9.1999999999999993</v>
      </c>
      <c r="E22" s="114">
        <v>9.16</v>
      </c>
      <c r="F22" s="523">
        <v>9.16</v>
      </c>
      <c r="G22" s="115">
        <f t="shared" si="0"/>
        <v>99.565217391304344</v>
      </c>
      <c r="H22" s="91"/>
      <c r="I22" s="112">
        <v>8.68</v>
      </c>
      <c r="J22" s="112">
        <v>8.68</v>
      </c>
      <c r="K22" s="112">
        <v>8.68</v>
      </c>
      <c r="L22" s="113">
        <v>8.3079999999999998</v>
      </c>
      <c r="M22" s="112">
        <v>8.68</v>
      </c>
      <c r="N22" s="112">
        <v>8.68</v>
      </c>
      <c r="O22" s="112">
        <v>8.68</v>
      </c>
      <c r="P22" s="113">
        <v>8.3849999999999998</v>
      </c>
      <c r="Q22" s="112">
        <v>8.83</v>
      </c>
      <c r="R22" s="112">
        <v>8.83</v>
      </c>
      <c r="S22" s="112">
        <v>8.83</v>
      </c>
      <c r="T22" s="113">
        <v>8.6479999999999997</v>
      </c>
      <c r="U22" s="112">
        <v>9.52</v>
      </c>
      <c r="V22" s="112">
        <v>9.52</v>
      </c>
      <c r="W22" s="112">
        <v>9.52</v>
      </c>
      <c r="X22" s="113">
        <v>9.375</v>
      </c>
      <c r="Y22" s="112">
        <v>9.2100000000000009</v>
      </c>
      <c r="Z22" s="112">
        <v>9.2100000000000009</v>
      </c>
      <c r="AA22" s="112">
        <v>9.2100000000000009</v>
      </c>
      <c r="AB22" s="113">
        <v>8.9649999999999999</v>
      </c>
      <c r="AC22" s="112">
        <v>9.6199999999999992</v>
      </c>
      <c r="AD22" s="112">
        <v>9.6199999999999992</v>
      </c>
      <c r="AE22" s="112">
        <v>9.6199999999999992</v>
      </c>
      <c r="AF22" s="113">
        <v>9.3970000000000002</v>
      </c>
      <c r="AG22" s="112">
        <v>11.11</v>
      </c>
      <c r="AH22" s="112">
        <v>11.11</v>
      </c>
      <c r="AI22" s="112">
        <v>11.11</v>
      </c>
      <c r="AJ22" s="113">
        <v>10.574</v>
      </c>
    </row>
    <row r="23" spans="1:36" ht="56.25" customHeight="1">
      <c r="A23" s="3">
        <v>4</v>
      </c>
      <c r="B23" s="4" t="s">
        <v>433</v>
      </c>
      <c r="C23" s="8" t="s">
        <v>21</v>
      </c>
      <c r="D23" s="119">
        <v>97.2</v>
      </c>
      <c r="E23" s="119">
        <v>97.2</v>
      </c>
      <c r="F23" s="523">
        <v>97.2</v>
      </c>
      <c r="G23" s="115">
        <f t="shared" si="0"/>
        <v>100</v>
      </c>
      <c r="H23" s="114"/>
      <c r="I23" s="112">
        <v>97</v>
      </c>
      <c r="J23" s="112">
        <v>25.6</v>
      </c>
      <c r="K23" s="112">
        <v>96.9</v>
      </c>
      <c r="L23" s="113">
        <v>96.9</v>
      </c>
      <c r="M23" s="112">
        <v>96.9</v>
      </c>
      <c r="N23" s="112">
        <v>31.8</v>
      </c>
      <c r="O23" s="112">
        <v>97.3</v>
      </c>
      <c r="P23" s="113">
        <v>97.3</v>
      </c>
      <c r="Q23" s="112">
        <v>97.3</v>
      </c>
      <c r="R23" s="112">
        <v>23</v>
      </c>
      <c r="S23" s="112">
        <v>97.5</v>
      </c>
      <c r="T23" s="113">
        <v>97.5</v>
      </c>
      <c r="U23" s="112">
        <v>97.5</v>
      </c>
      <c r="V23" s="112">
        <v>28.6</v>
      </c>
      <c r="W23" s="112">
        <v>97.1</v>
      </c>
      <c r="X23" s="113">
        <v>97.1</v>
      </c>
      <c r="Y23" s="112">
        <v>97.1</v>
      </c>
      <c r="Z23" s="112">
        <v>59.4</v>
      </c>
      <c r="AA23" s="112">
        <v>97.3</v>
      </c>
      <c r="AB23" s="113">
        <v>97.3</v>
      </c>
      <c r="AC23" s="112">
        <v>97.3</v>
      </c>
      <c r="AD23" s="112">
        <v>0.25</v>
      </c>
      <c r="AE23" s="112">
        <v>96.8</v>
      </c>
      <c r="AF23" s="113">
        <v>96.8</v>
      </c>
      <c r="AG23" s="112">
        <v>96.8</v>
      </c>
      <c r="AH23" s="112">
        <v>10.5</v>
      </c>
      <c r="AI23" s="112">
        <v>96.8</v>
      </c>
      <c r="AJ23" s="113">
        <v>96.8</v>
      </c>
    </row>
    <row r="24" spans="1:36" ht="56.25" customHeight="1">
      <c r="A24" s="3">
        <v>5</v>
      </c>
      <c r="B24" s="4" t="s">
        <v>640</v>
      </c>
      <c r="C24" s="3" t="s">
        <v>21</v>
      </c>
      <c r="D24" s="118">
        <v>98.5</v>
      </c>
      <c r="E24" s="118">
        <v>98.5</v>
      </c>
      <c r="F24" s="524">
        <v>94.4</v>
      </c>
      <c r="G24" s="115">
        <f t="shared" si="0"/>
        <v>95.83756345177666</v>
      </c>
      <c r="H24" s="118"/>
      <c r="I24" s="112">
        <v>98</v>
      </c>
      <c r="J24" s="112">
        <v>40</v>
      </c>
      <c r="K24" s="112">
        <v>98.8</v>
      </c>
      <c r="L24" s="113">
        <v>98.8</v>
      </c>
      <c r="M24" s="112">
        <v>98.8</v>
      </c>
      <c r="N24" s="112">
        <v>36.1</v>
      </c>
      <c r="O24" s="112">
        <v>98.4</v>
      </c>
      <c r="P24" s="113">
        <v>98.4</v>
      </c>
      <c r="Q24" s="112">
        <v>98.4</v>
      </c>
      <c r="R24" s="112">
        <v>23.6</v>
      </c>
      <c r="S24" s="112">
        <v>98.7</v>
      </c>
      <c r="T24" s="113">
        <v>98.7</v>
      </c>
      <c r="U24" s="112">
        <v>98.7</v>
      </c>
      <c r="V24" s="112">
        <v>54.3</v>
      </c>
      <c r="W24" s="112">
        <v>97.1</v>
      </c>
      <c r="X24" s="113">
        <v>97.1</v>
      </c>
      <c r="Y24" s="112">
        <v>97.1</v>
      </c>
      <c r="Z24" s="112">
        <v>37.9</v>
      </c>
      <c r="AA24" s="112">
        <v>98.6</v>
      </c>
      <c r="AB24" s="113">
        <v>98.6</v>
      </c>
      <c r="AC24" s="112">
        <v>98.6</v>
      </c>
      <c r="AD24" s="112">
        <v>48.4</v>
      </c>
      <c r="AE24" s="112">
        <v>98.9</v>
      </c>
      <c r="AF24" s="113">
        <v>98.9</v>
      </c>
      <c r="AG24" s="112">
        <v>98.9</v>
      </c>
      <c r="AH24" s="112">
        <v>55.8</v>
      </c>
      <c r="AI24" s="112">
        <v>97.9</v>
      </c>
      <c r="AJ24" s="113">
        <v>97.9</v>
      </c>
    </row>
    <row r="25" spans="1:36" ht="57.75" customHeight="1">
      <c r="A25" s="3">
        <v>6</v>
      </c>
      <c r="B25" s="4" t="s">
        <v>639</v>
      </c>
      <c r="C25" s="3" t="s">
        <v>21</v>
      </c>
      <c r="D25" s="33">
        <v>97.1</v>
      </c>
      <c r="E25" s="33">
        <v>97.1142857142857</v>
      </c>
      <c r="F25" s="523">
        <v>98.7</v>
      </c>
      <c r="G25" s="115">
        <f t="shared" si="0"/>
        <v>101.64778578784758</v>
      </c>
      <c r="H25" s="118"/>
      <c r="I25" s="112">
        <v>97.2</v>
      </c>
      <c r="J25" s="112">
        <v>97.1</v>
      </c>
      <c r="K25" s="112">
        <v>97.2</v>
      </c>
      <c r="L25" s="113">
        <v>97.7</v>
      </c>
      <c r="M25" s="112">
        <v>97.3</v>
      </c>
      <c r="N25" s="112">
        <v>97</v>
      </c>
      <c r="O25" s="112">
        <v>97.3</v>
      </c>
      <c r="P25" s="113">
        <v>97.4</v>
      </c>
      <c r="Q25" s="112">
        <v>97.2</v>
      </c>
      <c r="R25" s="112">
        <v>97</v>
      </c>
      <c r="S25" s="112">
        <v>97.2</v>
      </c>
      <c r="T25" s="113">
        <v>97.7</v>
      </c>
      <c r="U25" s="112">
        <v>96.8</v>
      </c>
      <c r="V25" s="112">
        <v>96</v>
      </c>
      <c r="W25" s="112">
        <v>96.8</v>
      </c>
      <c r="X25" s="113">
        <v>97.8</v>
      </c>
      <c r="Y25" s="112">
        <v>97.7</v>
      </c>
      <c r="Z25" s="112">
        <v>97</v>
      </c>
      <c r="AA25" s="112">
        <v>97.7</v>
      </c>
      <c r="AB25" s="113">
        <v>98</v>
      </c>
      <c r="AC25" s="112">
        <v>96.9</v>
      </c>
      <c r="AD25" s="112">
        <v>96.1</v>
      </c>
      <c r="AE25" s="112">
        <v>96.9</v>
      </c>
      <c r="AF25" s="113">
        <v>97</v>
      </c>
      <c r="AG25" s="112">
        <v>96.7</v>
      </c>
      <c r="AH25" s="112">
        <v>96</v>
      </c>
      <c r="AI25" s="112">
        <v>96.7</v>
      </c>
      <c r="AJ25" s="113">
        <v>97</v>
      </c>
    </row>
    <row r="26" spans="1:36" ht="42" customHeight="1">
      <c r="A26" s="3">
        <v>7</v>
      </c>
      <c r="B26" s="7" t="s">
        <v>434</v>
      </c>
      <c r="C26" s="3" t="s">
        <v>21</v>
      </c>
      <c r="D26" s="33">
        <v>99.1</v>
      </c>
      <c r="E26" s="33">
        <v>99.17</v>
      </c>
      <c r="F26" s="523">
        <v>100</v>
      </c>
      <c r="G26" s="115">
        <f t="shared" si="0"/>
        <v>100.90817356205852</v>
      </c>
      <c r="H26" s="118"/>
      <c r="I26" s="112">
        <v>100</v>
      </c>
      <c r="J26" s="112"/>
      <c r="K26" s="112"/>
      <c r="L26" s="113"/>
      <c r="M26" s="112">
        <v>100</v>
      </c>
      <c r="N26" s="112"/>
      <c r="O26" s="112"/>
      <c r="P26" s="113"/>
      <c r="Q26" s="112">
        <v>100</v>
      </c>
      <c r="R26" s="112"/>
      <c r="S26" s="112"/>
      <c r="T26" s="113"/>
      <c r="U26" s="112">
        <v>100</v>
      </c>
      <c r="V26" s="112"/>
      <c r="W26" s="112"/>
      <c r="X26" s="113"/>
      <c r="Y26" s="112">
        <v>100</v>
      </c>
      <c r="Z26" s="112"/>
      <c r="AA26" s="112"/>
      <c r="AB26" s="113"/>
      <c r="AC26" s="112">
        <v>98</v>
      </c>
      <c r="AD26" s="112"/>
      <c r="AE26" s="112"/>
      <c r="AF26" s="113"/>
      <c r="AG26" s="112">
        <v>96</v>
      </c>
      <c r="AH26" s="112"/>
      <c r="AI26" s="112"/>
      <c r="AJ26" s="113"/>
    </row>
    <row r="27" spans="1:36" ht="42.75" customHeight="1">
      <c r="A27" s="3">
        <v>8</v>
      </c>
      <c r="B27" s="7" t="s">
        <v>435</v>
      </c>
      <c r="C27" s="3"/>
      <c r="D27" s="91"/>
      <c r="E27" s="91"/>
      <c r="F27" s="91"/>
      <c r="G27" s="97"/>
      <c r="H27" s="91"/>
      <c r="I27" s="112"/>
      <c r="J27" s="112"/>
      <c r="K27" s="112"/>
      <c r="L27" s="113"/>
      <c r="M27" s="112"/>
      <c r="N27" s="112"/>
      <c r="O27" s="112"/>
      <c r="P27" s="113"/>
      <c r="Q27" s="112"/>
      <c r="R27" s="112"/>
      <c r="S27" s="112"/>
      <c r="T27" s="113"/>
      <c r="U27" s="112"/>
      <c r="V27" s="112"/>
      <c r="W27" s="112"/>
      <c r="X27" s="113"/>
      <c r="Y27" s="112"/>
      <c r="Z27" s="112"/>
      <c r="AA27" s="112"/>
      <c r="AB27" s="113"/>
      <c r="AC27" s="112"/>
      <c r="AD27" s="112"/>
      <c r="AE27" s="112"/>
      <c r="AF27" s="113"/>
      <c r="AG27" s="112"/>
      <c r="AH27" s="112"/>
      <c r="AI27" s="112"/>
      <c r="AJ27" s="113"/>
    </row>
    <row r="28" spans="1:36" ht="42.75" customHeight="1">
      <c r="A28" s="3"/>
      <c r="B28" s="7" t="s">
        <v>436</v>
      </c>
      <c r="C28" s="120" t="s">
        <v>437</v>
      </c>
      <c r="D28" s="33">
        <v>16.7</v>
      </c>
      <c r="E28" s="119">
        <v>16.739999999999998</v>
      </c>
      <c r="F28" s="523">
        <v>20.9</v>
      </c>
      <c r="G28" s="115">
        <f t="shared" si="0"/>
        <v>125.1497005988024</v>
      </c>
      <c r="H28" s="118"/>
      <c r="I28" s="112"/>
      <c r="J28" s="112"/>
      <c r="K28" s="112"/>
      <c r="L28" s="113"/>
      <c r="M28" s="112"/>
      <c r="N28" s="112"/>
      <c r="O28" s="112"/>
      <c r="P28" s="113"/>
      <c r="Q28" s="112"/>
      <c r="R28" s="112"/>
      <c r="S28" s="112"/>
      <c r="T28" s="113"/>
      <c r="U28" s="112"/>
      <c r="V28" s="112"/>
      <c r="W28" s="112"/>
      <c r="X28" s="113"/>
      <c r="Y28" s="112"/>
      <c r="Z28" s="112"/>
      <c r="AA28" s="112"/>
      <c r="AB28" s="113"/>
      <c r="AC28" s="112"/>
      <c r="AD28" s="112"/>
      <c r="AE28" s="112"/>
      <c r="AF28" s="113"/>
      <c r="AG28" s="112"/>
      <c r="AH28" s="112"/>
      <c r="AI28" s="112"/>
      <c r="AJ28" s="113"/>
    </row>
    <row r="29" spans="1:36" s="111" customFormat="1" ht="42.75" customHeight="1">
      <c r="A29" s="3"/>
      <c r="B29" s="7" t="s">
        <v>438</v>
      </c>
      <c r="C29" s="3" t="s">
        <v>21</v>
      </c>
      <c r="D29" s="91">
        <v>0.31</v>
      </c>
      <c r="E29" s="30">
        <v>0.28999999999999998</v>
      </c>
      <c r="F29" s="523">
        <v>0.28999999999999998</v>
      </c>
      <c r="G29" s="115">
        <f t="shared" si="0"/>
        <v>93.548387096774192</v>
      </c>
      <c r="H29" s="91"/>
      <c r="I29" s="112"/>
      <c r="J29" s="112"/>
      <c r="K29" s="112"/>
      <c r="L29" s="113"/>
      <c r="M29" s="112"/>
      <c r="N29" s="112"/>
      <c r="O29" s="112"/>
      <c r="P29" s="113"/>
      <c r="Q29" s="112"/>
      <c r="R29" s="112"/>
      <c r="S29" s="112"/>
      <c r="T29" s="113"/>
      <c r="U29" s="112"/>
      <c r="V29" s="112"/>
      <c r="W29" s="112"/>
      <c r="X29" s="113"/>
      <c r="Y29" s="112"/>
      <c r="Z29" s="112"/>
      <c r="AA29" s="112"/>
      <c r="AB29" s="113"/>
      <c r="AC29" s="112"/>
      <c r="AD29" s="112"/>
      <c r="AE29" s="112"/>
      <c r="AF29" s="113"/>
      <c r="AG29" s="112"/>
      <c r="AH29" s="112"/>
      <c r="AI29" s="112"/>
      <c r="AJ29" s="113"/>
    </row>
    <row r="30" spans="1:36" s="125" customFormat="1" ht="42.75" customHeight="1">
      <c r="A30" s="89">
        <v>10</v>
      </c>
      <c r="B30" s="90" t="s">
        <v>439</v>
      </c>
      <c r="C30" s="89" t="s">
        <v>21</v>
      </c>
      <c r="D30" s="118">
        <v>97.1</v>
      </c>
      <c r="E30" s="118">
        <v>97.1</v>
      </c>
      <c r="F30" s="523">
        <v>97.1</v>
      </c>
      <c r="G30" s="115">
        <f t="shared" si="0"/>
        <v>100</v>
      </c>
      <c r="H30" s="118"/>
      <c r="I30" s="112">
        <v>97.1</v>
      </c>
      <c r="J30" s="121">
        <v>98</v>
      </c>
      <c r="K30" s="121">
        <v>98.5</v>
      </c>
      <c r="L30" s="122">
        <v>98.5</v>
      </c>
      <c r="M30" s="112">
        <v>97.1</v>
      </c>
      <c r="N30" s="121">
        <v>98</v>
      </c>
      <c r="O30" s="123">
        <v>98.5</v>
      </c>
      <c r="P30" s="124">
        <v>98.5</v>
      </c>
      <c r="Q30" s="112">
        <v>97.1</v>
      </c>
      <c r="R30" s="121">
        <v>96</v>
      </c>
      <c r="S30" s="123">
        <v>97.5</v>
      </c>
      <c r="T30" s="124">
        <v>97.5</v>
      </c>
      <c r="U30" s="112">
        <v>96.15</v>
      </c>
      <c r="V30" s="123">
        <v>89.7</v>
      </c>
      <c r="W30" s="121">
        <v>92</v>
      </c>
      <c r="X30" s="122">
        <v>91</v>
      </c>
      <c r="Y30" s="112">
        <v>96.5</v>
      </c>
      <c r="Z30" s="121">
        <v>95.5</v>
      </c>
      <c r="AA30" s="121">
        <v>96.5</v>
      </c>
      <c r="AB30" s="122">
        <v>97.5</v>
      </c>
      <c r="AC30" s="112">
        <v>96.15</v>
      </c>
      <c r="AD30" s="121">
        <v>93</v>
      </c>
      <c r="AE30" s="121">
        <v>95</v>
      </c>
      <c r="AF30" s="122">
        <v>95</v>
      </c>
      <c r="AG30" s="112">
        <v>99.5</v>
      </c>
      <c r="AH30" s="123">
        <v>99.4</v>
      </c>
      <c r="AI30" s="121">
        <v>99.5</v>
      </c>
      <c r="AJ30" s="122">
        <v>99.4</v>
      </c>
    </row>
    <row r="31" spans="1:36" s="111" customFormat="1" ht="56.25" customHeight="1">
      <c r="A31" s="3">
        <v>11</v>
      </c>
      <c r="B31" s="4" t="s">
        <v>20</v>
      </c>
      <c r="C31" s="3" t="s">
        <v>21</v>
      </c>
      <c r="D31" s="92">
        <v>60</v>
      </c>
      <c r="E31" s="31">
        <v>60</v>
      </c>
      <c r="F31" s="525">
        <v>70</v>
      </c>
      <c r="G31" s="115">
        <f t="shared" si="0"/>
        <v>116.66666666666667</v>
      </c>
      <c r="H31" s="92"/>
      <c r="I31" s="112"/>
      <c r="J31" s="112"/>
      <c r="K31" s="112"/>
      <c r="L31" s="113"/>
      <c r="M31" s="112"/>
      <c r="N31" s="112"/>
      <c r="O31" s="112"/>
      <c r="P31" s="113"/>
      <c r="Q31" s="112"/>
      <c r="R31" s="112"/>
      <c r="S31" s="112"/>
      <c r="T31" s="113"/>
      <c r="U31" s="112"/>
      <c r="V31" s="112"/>
      <c r="W31" s="112"/>
      <c r="X31" s="113"/>
      <c r="Y31" s="112"/>
      <c r="Z31" s="112"/>
      <c r="AA31" s="112"/>
      <c r="AB31" s="113"/>
      <c r="AC31" s="112"/>
      <c r="AD31" s="112"/>
      <c r="AE31" s="112"/>
      <c r="AF31" s="113"/>
      <c r="AG31" s="112"/>
      <c r="AH31" s="112"/>
      <c r="AI31" s="112"/>
      <c r="AJ31" s="113"/>
    </row>
    <row r="32" spans="1:36" s="103" customFormat="1" ht="47.25" customHeight="1">
      <c r="A32" s="165" t="s">
        <v>36</v>
      </c>
      <c r="B32" s="175" t="s">
        <v>440</v>
      </c>
      <c r="C32" s="3"/>
      <c r="D32" s="91"/>
      <c r="E32" s="91"/>
      <c r="F32" s="523"/>
      <c r="G32" s="97"/>
      <c r="H32" s="91"/>
      <c r="I32" s="112"/>
      <c r="J32" s="112"/>
      <c r="K32" s="112"/>
      <c r="L32" s="113"/>
      <c r="M32" s="112"/>
      <c r="N32" s="112"/>
      <c r="O32" s="112"/>
      <c r="P32" s="113"/>
      <c r="Q32" s="112"/>
      <c r="R32" s="112"/>
      <c r="S32" s="112"/>
      <c r="T32" s="113"/>
      <c r="U32" s="112"/>
      <c r="V32" s="112"/>
      <c r="W32" s="112"/>
      <c r="X32" s="113"/>
      <c r="Y32" s="112"/>
      <c r="Z32" s="112"/>
      <c r="AA32" s="112"/>
      <c r="AB32" s="113"/>
      <c r="AC32" s="112"/>
      <c r="AD32" s="112"/>
      <c r="AE32" s="112"/>
      <c r="AF32" s="113"/>
      <c r="AG32" s="112"/>
      <c r="AH32" s="112"/>
      <c r="AI32" s="112"/>
      <c r="AJ32" s="113"/>
    </row>
    <row r="33" spans="1:36" ht="45" customHeight="1">
      <c r="A33" s="3"/>
      <c r="B33" s="4" t="s">
        <v>441</v>
      </c>
      <c r="C33" s="3" t="s">
        <v>442</v>
      </c>
      <c r="D33" s="91">
        <v>26</v>
      </c>
      <c r="E33" s="30">
        <v>28</v>
      </c>
      <c r="F33" s="526">
        <v>28</v>
      </c>
      <c r="G33" s="115">
        <f t="shared" si="0"/>
        <v>107.69230769230769</v>
      </c>
      <c r="H33" s="91"/>
      <c r="I33" s="112"/>
      <c r="J33" s="112"/>
      <c r="K33" s="112"/>
      <c r="L33" s="113"/>
      <c r="M33" s="112"/>
      <c r="N33" s="112"/>
      <c r="O33" s="112"/>
      <c r="P33" s="113"/>
      <c r="Q33" s="112"/>
      <c r="R33" s="112"/>
      <c r="S33" s="112"/>
      <c r="T33" s="113"/>
      <c r="U33" s="112"/>
      <c r="V33" s="112"/>
      <c r="W33" s="112"/>
      <c r="X33" s="113"/>
      <c r="Y33" s="112"/>
      <c r="Z33" s="112"/>
      <c r="AA33" s="112"/>
      <c r="AB33" s="113"/>
      <c r="AC33" s="112"/>
      <c r="AD33" s="112"/>
      <c r="AE33" s="112"/>
      <c r="AF33" s="113"/>
      <c r="AG33" s="112"/>
      <c r="AH33" s="112"/>
      <c r="AI33" s="112"/>
      <c r="AJ33" s="113"/>
    </row>
    <row r="34" spans="1:36" ht="45" customHeight="1">
      <c r="A34" s="3"/>
      <c r="B34" s="4" t="s">
        <v>443</v>
      </c>
      <c r="C34" s="3" t="s">
        <v>444</v>
      </c>
      <c r="D34" s="114">
        <v>5.4389891847792002</v>
      </c>
      <c r="E34" s="33">
        <f>E33/47799*10000</f>
        <v>5.8578631352120336</v>
      </c>
      <c r="F34" s="527">
        <v>5.9</v>
      </c>
      <c r="G34" s="115">
        <f t="shared" si="0"/>
        <v>108.47603846153842</v>
      </c>
      <c r="H34" s="114"/>
      <c r="I34" s="112"/>
      <c r="J34" s="112"/>
      <c r="K34" s="112"/>
      <c r="L34" s="113"/>
      <c r="M34" s="112"/>
      <c r="N34" s="112"/>
      <c r="O34" s="112"/>
      <c r="P34" s="113"/>
      <c r="Q34" s="112"/>
      <c r="R34" s="112"/>
      <c r="S34" s="112"/>
      <c r="T34" s="113"/>
      <c r="U34" s="112"/>
      <c r="V34" s="112"/>
      <c r="W34" s="112"/>
      <c r="X34" s="113"/>
      <c r="Y34" s="112"/>
      <c r="Z34" s="112"/>
      <c r="AA34" s="112"/>
      <c r="AB34" s="113"/>
      <c r="AC34" s="112"/>
      <c r="AD34" s="112"/>
      <c r="AE34" s="112"/>
      <c r="AF34" s="113"/>
      <c r="AG34" s="112"/>
      <c r="AH34" s="112"/>
      <c r="AI34" s="112"/>
      <c r="AJ34" s="113"/>
    </row>
    <row r="35" spans="1:36" ht="45" customHeight="1">
      <c r="A35" s="3"/>
      <c r="B35" s="7" t="s">
        <v>445</v>
      </c>
      <c r="C35" s="3" t="s">
        <v>446</v>
      </c>
      <c r="D35" s="91">
        <v>5</v>
      </c>
      <c r="E35" s="91">
        <v>5</v>
      </c>
      <c r="F35" s="523">
        <v>5</v>
      </c>
      <c r="G35" s="115">
        <f t="shared" si="0"/>
        <v>100</v>
      </c>
      <c r="H35" s="91"/>
      <c r="I35" s="112"/>
      <c r="J35" s="112"/>
      <c r="K35" s="112"/>
      <c r="L35" s="113"/>
      <c r="M35" s="112"/>
      <c r="N35" s="112"/>
      <c r="O35" s="112"/>
      <c r="P35" s="113"/>
      <c r="Q35" s="112"/>
      <c r="R35" s="112"/>
      <c r="S35" s="112"/>
      <c r="T35" s="113"/>
      <c r="U35" s="112"/>
      <c r="V35" s="112"/>
      <c r="W35" s="112"/>
      <c r="X35" s="113"/>
      <c r="Y35" s="112"/>
      <c r="Z35" s="112"/>
      <c r="AA35" s="112"/>
      <c r="AB35" s="113"/>
      <c r="AC35" s="112"/>
      <c r="AD35" s="112"/>
      <c r="AE35" s="112"/>
      <c r="AF35" s="113"/>
      <c r="AG35" s="112"/>
      <c r="AH35" s="112"/>
      <c r="AI35" s="112"/>
      <c r="AJ35" s="113"/>
    </row>
    <row r="36" spans="1:36" ht="60" customHeight="1">
      <c r="A36" s="3"/>
      <c r="B36" s="4" t="s">
        <v>447</v>
      </c>
      <c r="C36" s="3" t="s">
        <v>21</v>
      </c>
      <c r="D36" s="91">
        <v>100</v>
      </c>
      <c r="E36" s="91">
        <v>100</v>
      </c>
      <c r="F36" s="523">
        <v>100</v>
      </c>
      <c r="G36" s="115">
        <f t="shared" si="0"/>
        <v>100</v>
      </c>
      <c r="H36" s="91"/>
      <c r="I36" s="112"/>
      <c r="J36" s="112"/>
      <c r="K36" s="112"/>
      <c r="L36" s="113"/>
      <c r="M36" s="112"/>
      <c r="N36" s="112"/>
      <c r="O36" s="112"/>
      <c r="P36" s="113"/>
      <c r="Q36" s="112"/>
      <c r="R36" s="112"/>
      <c r="S36" s="112"/>
      <c r="T36" s="113"/>
      <c r="U36" s="112"/>
      <c r="V36" s="112"/>
      <c r="W36" s="112"/>
      <c r="X36" s="113"/>
      <c r="Y36" s="112"/>
      <c r="Z36" s="112"/>
      <c r="AA36" s="112"/>
      <c r="AB36" s="113"/>
      <c r="AC36" s="112"/>
      <c r="AD36" s="112"/>
      <c r="AE36" s="112"/>
      <c r="AF36" s="113"/>
      <c r="AG36" s="112"/>
      <c r="AH36" s="112"/>
      <c r="AI36" s="112"/>
      <c r="AJ36" s="113"/>
    </row>
    <row r="37" spans="1:36" ht="60" customHeight="1">
      <c r="A37" s="3"/>
      <c r="B37" s="4" t="s">
        <v>448</v>
      </c>
      <c r="C37" s="3" t="s">
        <v>21</v>
      </c>
      <c r="D37" s="114">
        <v>42.86</v>
      </c>
      <c r="E37" s="114">
        <f>3/7*100</f>
        <v>42.857142857142854</v>
      </c>
      <c r="F37" s="527">
        <f>3/7*100</f>
        <v>42.857142857142854</v>
      </c>
      <c r="G37" s="115">
        <f t="shared" si="0"/>
        <v>99.993333777748148</v>
      </c>
      <c r="H37" s="114"/>
      <c r="I37" s="112"/>
      <c r="J37" s="112"/>
      <c r="K37" s="112"/>
      <c r="L37" s="113"/>
      <c r="M37" s="112"/>
      <c r="N37" s="112"/>
      <c r="O37" s="112"/>
      <c r="P37" s="113"/>
      <c r="Q37" s="112"/>
      <c r="R37" s="112"/>
      <c r="S37" s="112"/>
      <c r="T37" s="113"/>
      <c r="U37" s="112"/>
      <c r="V37" s="112"/>
      <c r="W37" s="112"/>
      <c r="X37" s="113"/>
      <c r="Y37" s="112"/>
      <c r="Z37" s="112"/>
      <c r="AA37" s="112"/>
      <c r="AB37" s="113"/>
      <c r="AC37" s="112"/>
      <c r="AD37" s="112"/>
      <c r="AE37" s="112"/>
      <c r="AF37" s="113"/>
      <c r="AG37" s="112"/>
      <c r="AH37" s="112"/>
      <c r="AI37" s="112"/>
      <c r="AJ37" s="113"/>
    </row>
    <row r="38" spans="1:36" ht="60" customHeight="1">
      <c r="A38" s="3"/>
      <c r="B38" s="4" t="s">
        <v>449</v>
      </c>
      <c r="C38" s="3" t="s">
        <v>21</v>
      </c>
      <c r="D38" s="91">
        <v>100</v>
      </c>
      <c r="E38" s="91">
        <v>100</v>
      </c>
      <c r="F38" s="523">
        <v>100</v>
      </c>
      <c r="G38" s="115">
        <f t="shared" si="0"/>
        <v>100</v>
      </c>
      <c r="H38" s="91"/>
      <c r="I38" s="112"/>
      <c r="J38" s="112"/>
      <c r="K38" s="112"/>
      <c r="L38" s="113"/>
      <c r="M38" s="112"/>
      <c r="N38" s="112"/>
      <c r="O38" s="112"/>
      <c r="P38" s="113"/>
      <c r="Q38" s="112"/>
      <c r="R38" s="112"/>
      <c r="S38" s="112"/>
      <c r="T38" s="113"/>
      <c r="U38" s="112"/>
      <c r="V38" s="112"/>
      <c r="W38" s="112"/>
      <c r="X38" s="113"/>
      <c r="Y38" s="112"/>
      <c r="Z38" s="112"/>
      <c r="AA38" s="112"/>
      <c r="AB38" s="113"/>
      <c r="AC38" s="112"/>
      <c r="AD38" s="112"/>
      <c r="AE38" s="112"/>
      <c r="AF38" s="113"/>
      <c r="AG38" s="112"/>
      <c r="AH38" s="112"/>
      <c r="AI38" s="112"/>
      <c r="AJ38" s="113"/>
    </row>
    <row r="39" spans="1:36" ht="60" customHeight="1">
      <c r="A39" s="3"/>
      <c r="B39" s="4" t="s">
        <v>450</v>
      </c>
      <c r="C39" s="3" t="s">
        <v>21</v>
      </c>
      <c r="D39" s="97">
        <v>100</v>
      </c>
      <c r="E39" s="91">
        <v>100</v>
      </c>
      <c r="F39" s="523">
        <v>100</v>
      </c>
      <c r="G39" s="115">
        <f t="shared" si="0"/>
        <v>100</v>
      </c>
      <c r="H39" s="3"/>
      <c r="I39" s="126"/>
      <c r="J39" s="126"/>
      <c r="K39" s="126"/>
      <c r="L39" s="127"/>
      <c r="M39" s="128"/>
      <c r="N39" s="128"/>
      <c r="O39" s="128"/>
      <c r="P39" s="127"/>
      <c r="Q39" s="128"/>
      <c r="R39" s="128"/>
      <c r="S39" s="128"/>
      <c r="T39" s="127"/>
      <c r="U39" s="128"/>
      <c r="V39" s="128"/>
      <c r="W39" s="128"/>
      <c r="X39" s="127"/>
      <c r="Y39" s="128"/>
      <c r="Z39" s="128"/>
      <c r="AA39" s="128"/>
      <c r="AB39" s="127"/>
      <c r="AC39" s="128"/>
      <c r="AD39" s="128"/>
      <c r="AE39" s="128"/>
      <c r="AF39" s="127"/>
      <c r="AG39" s="128"/>
      <c r="AH39" s="128"/>
      <c r="AI39" s="128"/>
      <c r="AJ39" s="127"/>
    </row>
    <row r="40" spans="1:36" ht="18.75" hidden="1" customHeight="1">
      <c r="A40" s="3"/>
      <c r="B40" s="7"/>
      <c r="C40" s="3"/>
      <c r="D40" s="129"/>
      <c r="E40" s="129"/>
      <c r="F40" s="129"/>
      <c r="G40" s="129"/>
      <c r="H40" s="91"/>
      <c r="I40" s="91"/>
      <c r="J40" s="91"/>
      <c r="K40" s="91"/>
      <c r="L40" s="84"/>
      <c r="M40" s="91"/>
      <c r="N40" s="91"/>
      <c r="O40" s="91"/>
      <c r="P40" s="84"/>
      <c r="Q40" s="91"/>
      <c r="R40" s="91"/>
      <c r="S40" s="91"/>
      <c r="T40" s="84"/>
      <c r="U40" s="91"/>
      <c r="V40" s="91"/>
      <c r="W40" s="91"/>
      <c r="X40" s="84"/>
      <c r="Y40" s="91"/>
      <c r="Z40" s="91"/>
      <c r="AA40" s="91"/>
      <c r="AB40" s="84"/>
      <c r="AC40" s="91"/>
      <c r="AD40" s="91"/>
      <c r="AE40" s="91"/>
      <c r="AF40" s="84"/>
      <c r="AG40" s="91"/>
      <c r="AH40" s="91"/>
      <c r="AI40" s="91"/>
      <c r="AJ40" s="84"/>
    </row>
    <row r="41" spans="1:36" ht="18.75" customHeight="1">
      <c r="A41" s="618"/>
      <c r="B41" s="618"/>
      <c r="C41" s="618"/>
    </row>
    <row r="42" spans="1:36" ht="19.5" hidden="1" customHeight="1">
      <c r="A42" s="130" t="s">
        <v>451</v>
      </c>
      <c r="B42" s="130"/>
      <c r="C42" s="130"/>
    </row>
  </sheetData>
  <mergeCells count="22">
    <mergeCell ref="A41:C41"/>
    <mergeCell ref="M6:P6"/>
    <mergeCell ref="I6:L6"/>
    <mergeCell ref="I5:AJ5"/>
    <mergeCell ref="D6:D7"/>
    <mergeCell ref="E6:E7"/>
    <mergeCell ref="D5:F5"/>
    <mergeCell ref="G5:G7"/>
    <mergeCell ref="A1:B1"/>
    <mergeCell ref="A2:AJ2"/>
    <mergeCell ref="A3:AJ3"/>
    <mergeCell ref="A4:C4"/>
    <mergeCell ref="A5:A7"/>
    <mergeCell ref="B5:B7"/>
    <mergeCell ref="C5:C7"/>
    <mergeCell ref="AC6:AF6"/>
    <mergeCell ref="AG6:AJ6"/>
    <mergeCell ref="H5:H7"/>
    <mergeCell ref="Q6:T6"/>
    <mergeCell ref="U6:X6"/>
    <mergeCell ref="Y6:AB6"/>
    <mergeCell ref="F6:F7"/>
  </mergeCells>
  <printOptions horizontalCentered="1"/>
  <pageMargins left="0" right="0" top="0.31496062992126" bottom="0.31496062992126" header="0.511811023622047" footer="0.196850393700787"/>
  <pageSetup paperSize="9" scale="75" orientation="portrait" verticalDpi="300" r:id="rId1"/>
  <headerFooter>
    <oddFooter>&amp;CPage &amp;P</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BF74"/>
  <sheetViews>
    <sheetView topLeftCell="A5" zoomScale="85" zoomScaleNormal="85" workbookViewId="0">
      <pane xSplit="4" ySplit="3" topLeftCell="E8" activePane="bottomRight" state="frozen"/>
      <selection activeCell="A5" sqref="A5"/>
      <selection pane="topRight" activeCell="E5" sqref="E5"/>
      <selection pane="bottomLeft" activeCell="A8" sqref="A8"/>
      <selection pane="bottomRight" activeCell="F9" sqref="F9"/>
    </sheetView>
  </sheetViews>
  <sheetFormatPr defaultColWidth="9.125" defaultRowHeight="18.75"/>
  <cols>
    <col min="1" max="1" width="6.25" style="14" customWidth="1"/>
    <col min="2" max="2" width="42.25" style="40" customWidth="1"/>
    <col min="3" max="3" width="11.75" style="14" customWidth="1"/>
    <col min="4" max="4" width="11" style="14" customWidth="1"/>
    <col min="5" max="5" width="14.125" style="14" customWidth="1"/>
    <col min="6" max="6" width="12.25" style="14" customWidth="1"/>
    <col min="7" max="7" width="13.125" style="546" customWidth="1"/>
    <col min="8" max="8" width="10.625" style="14" customWidth="1"/>
    <col min="9" max="10" width="12.125" style="14" hidden="1" customWidth="1"/>
    <col min="11" max="11" width="12.25" style="14" hidden="1" customWidth="1"/>
    <col min="12" max="36" width="12.125" style="14" hidden="1" customWidth="1"/>
    <col min="37" max="37" width="9.125" style="14" customWidth="1"/>
    <col min="38" max="58" width="10.25" style="14" customWidth="1"/>
    <col min="59" max="16384" width="9.125" style="15"/>
  </cols>
  <sheetData>
    <row r="1" spans="1:58" ht="18.75" customHeight="1">
      <c r="A1" s="625" t="s">
        <v>452</v>
      </c>
      <c r="B1" s="625"/>
    </row>
    <row r="2" spans="1:58" ht="33.75" customHeight="1">
      <c r="A2" s="626" t="s">
        <v>681</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row>
    <row r="3" spans="1:58">
      <c r="A3" s="627" t="s">
        <v>680</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627"/>
      <c r="AJ3" s="627"/>
    </row>
    <row r="4" spans="1:58" ht="26.25" customHeight="1"/>
    <row r="5" spans="1:58" s="528" customFormat="1" ht="31.5" customHeight="1">
      <c r="A5" s="628" t="s">
        <v>453</v>
      </c>
      <c r="B5" s="628" t="s">
        <v>454</v>
      </c>
      <c r="C5" s="629" t="s">
        <v>294</v>
      </c>
      <c r="D5" s="619" t="s">
        <v>4</v>
      </c>
      <c r="E5" s="620"/>
      <c r="F5" s="621"/>
      <c r="G5" s="622" t="s">
        <v>664</v>
      </c>
      <c r="H5" s="629" t="s">
        <v>47</v>
      </c>
      <c r="I5" s="619" t="s">
        <v>49</v>
      </c>
      <c r="J5" s="620"/>
      <c r="K5" s="620"/>
      <c r="L5" s="621"/>
      <c r="M5" s="629" t="s">
        <v>50</v>
      </c>
      <c r="N5" s="629"/>
      <c r="O5" s="629"/>
      <c r="P5" s="629"/>
      <c r="Q5" s="629" t="s">
        <v>51</v>
      </c>
      <c r="R5" s="629"/>
      <c r="S5" s="629"/>
      <c r="T5" s="629"/>
      <c r="U5" s="629" t="s">
        <v>52</v>
      </c>
      <c r="V5" s="629"/>
      <c r="W5" s="629"/>
      <c r="X5" s="629"/>
      <c r="Y5" s="629" t="s">
        <v>53</v>
      </c>
      <c r="Z5" s="629"/>
      <c r="AA5" s="629"/>
      <c r="AB5" s="629"/>
      <c r="AC5" s="629" t="s">
        <v>54</v>
      </c>
      <c r="AD5" s="629"/>
      <c r="AE5" s="629"/>
      <c r="AF5" s="629"/>
      <c r="AG5" s="629" t="s">
        <v>413</v>
      </c>
      <c r="AH5" s="629"/>
      <c r="AI5" s="629"/>
      <c r="AJ5" s="629"/>
    </row>
    <row r="6" spans="1:58" s="528" customFormat="1" ht="31.5" customHeight="1">
      <c r="A6" s="628"/>
      <c r="B6" s="628"/>
      <c r="C6" s="629"/>
      <c r="D6" s="630" t="s">
        <v>7</v>
      </c>
      <c r="E6" s="609" t="s">
        <v>662</v>
      </c>
      <c r="F6" s="609" t="s">
        <v>663</v>
      </c>
      <c r="G6" s="623"/>
      <c r="H6" s="629"/>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0"/>
      <c r="AI6" s="520"/>
      <c r="AJ6" s="520"/>
    </row>
    <row r="7" spans="1:58" s="528" customFormat="1" ht="113.25" customHeight="1">
      <c r="A7" s="628"/>
      <c r="B7" s="628"/>
      <c r="C7" s="629"/>
      <c r="D7" s="631"/>
      <c r="E7" s="610"/>
      <c r="F7" s="610"/>
      <c r="G7" s="624"/>
      <c r="H7" s="629"/>
      <c r="I7" s="520" t="s">
        <v>7</v>
      </c>
      <c r="J7" s="520" t="s">
        <v>8</v>
      </c>
      <c r="K7" s="520" t="s">
        <v>9</v>
      </c>
      <c r="L7" s="520" t="s">
        <v>685</v>
      </c>
      <c r="M7" s="520" t="s">
        <v>7</v>
      </c>
      <c r="N7" s="520" t="s">
        <v>8</v>
      </c>
      <c r="O7" s="520" t="s">
        <v>9</v>
      </c>
      <c r="P7" s="520" t="s">
        <v>685</v>
      </c>
      <c r="Q7" s="520" t="s">
        <v>7</v>
      </c>
      <c r="R7" s="520" t="s">
        <v>8</v>
      </c>
      <c r="S7" s="520" t="s">
        <v>9</v>
      </c>
      <c r="T7" s="520" t="s">
        <v>685</v>
      </c>
      <c r="U7" s="520" t="s">
        <v>7</v>
      </c>
      <c r="V7" s="520" t="s">
        <v>8</v>
      </c>
      <c r="W7" s="520" t="s">
        <v>9</v>
      </c>
      <c r="X7" s="520" t="s">
        <v>685</v>
      </c>
      <c r="Y7" s="520" t="s">
        <v>7</v>
      </c>
      <c r="Z7" s="520" t="s">
        <v>8</v>
      </c>
      <c r="AA7" s="520" t="s">
        <v>9</v>
      </c>
      <c r="AB7" s="520" t="s">
        <v>685</v>
      </c>
      <c r="AC7" s="520" t="s">
        <v>7</v>
      </c>
      <c r="AD7" s="520" t="s">
        <v>8</v>
      </c>
      <c r="AE7" s="520" t="s">
        <v>9</v>
      </c>
      <c r="AF7" s="520" t="s">
        <v>685</v>
      </c>
      <c r="AG7" s="520" t="s">
        <v>7</v>
      </c>
      <c r="AH7" s="520" t="s">
        <v>8</v>
      </c>
      <c r="AI7" s="520" t="s">
        <v>9</v>
      </c>
      <c r="AJ7" s="520" t="s">
        <v>685</v>
      </c>
    </row>
    <row r="8" spans="1:58" s="528" customFormat="1" ht="36.75" customHeight="1">
      <c r="A8" s="63">
        <v>1</v>
      </c>
      <c r="B8" s="69" t="s">
        <v>455</v>
      </c>
      <c r="C8" s="63" t="s">
        <v>456</v>
      </c>
      <c r="D8" s="536">
        <v>12818</v>
      </c>
      <c r="E8" s="536">
        <f>+E9+E12</f>
        <v>12874</v>
      </c>
      <c r="F8" s="536">
        <f>+F9+F12</f>
        <v>12931</v>
      </c>
      <c r="G8" s="555">
        <f>F8/D8%</f>
        <v>100.8815727882665</v>
      </c>
      <c r="H8" s="536"/>
      <c r="I8" s="537">
        <f>+I9+I12</f>
        <v>2935</v>
      </c>
      <c r="J8" s="537">
        <f t="shared" ref="J8:AJ8" si="0">+J9+J12</f>
        <v>3032</v>
      </c>
      <c r="K8" s="537">
        <f t="shared" si="0"/>
        <v>3012</v>
      </c>
      <c r="L8" s="537">
        <f t="shared" si="0"/>
        <v>3019</v>
      </c>
      <c r="M8" s="537">
        <f t="shared" si="0"/>
        <v>3621</v>
      </c>
      <c r="N8" s="537">
        <f t="shared" si="0"/>
        <v>3737</v>
      </c>
      <c r="O8" s="537">
        <f t="shared" si="0"/>
        <v>3603</v>
      </c>
      <c r="P8" s="537">
        <f t="shared" si="0"/>
        <v>3611</v>
      </c>
      <c r="Q8" s="537">
        <f t="shared" si="0"/>
        <v>1935</v>
      </c>
      <c r="R8" s="537">
        <f t="shared" si="0"/>
        <v>1965</v>
      </c>
      <c r="S8" s="537">
        <f t="shared" si="0"/>
        <v>1942</v>
      </c>
      <c r="T8" s="537">
        <f t="shared" si="0"/>
        <v>1976</v>
      </c>
      <c r="U8" s="537">
        <f t="shared" si="0"/>
        <v>524</v>
      </c>
      <c r="V8" s="537">
        <f t="shared" si="0"/>
        <v>533</v>
      </c>
      <c r="W8" s="537">
        <f t="shared" si="0"/>
        <v>520</v>
      </c>
      <c r="X8" s="537">
        <f t="shared" si="0"/>
        <v>520</v>
      </c>
      <c r="Y8" s="537">
        <f t="shared" si="0"/>
        <v>1332</v>
      </c>
      <c r="Z8" s="537">
        <f t="shared" si="0"/>
        <v>1299</v>
      </c>
      <c r="AA8" s="537">
        <f t="shared" si="0"/>
        <v>1292</v>
      </c>
      <c r="AB8" s="537">
        <f t="shared" si="0"/>
        <v>1294</v>
      </c>
      <c r="AC8" s="537">
        <f t="shared" si="0"/>
        <v>1307</v>
      </c>
      <c r="AD8" s="537">
        <f t="shared" si="0"/>
        <v>1291</v>
      </c>
      <c r="AE8" s="537">
        <f t="shared" si="0"/>
        <v>1264</v>
      </c>
      <c r="AF8" s="537">
        <f t="shared" si="0"/>
        <v>1271</v>
      </c>
      <c r="AG8" s="537">
        <f t="shared" si="0"/>
        <v>1164</v>
      </c>
      <c r="AH8" s="537">
        <f t="shared" si="0"/>
        <v>1225</v>
      </c>
      <c r="AI8" s="537">
        <f t="shared" si="0"/>
        <v>1241</v>
      </c>
      <c r="AJ8" s="537">
        <f t="shared" si="0"/>
        <v>1240</v>
      </c>
    </row>
    <row r="9" spans="1:58" s="174" customFormat="1" ht="36.75" customHeight="1">
      <c r="A9" s="167" t="s">
        <v>257</v>
      </c>
      <c r="B9" s="168" t="s">
        <v>457</v>
      </c>
      <c r="C9" s="167" t="s">
        <v>456</v>
      </c>
      <c r="D9" s="169">
        <v>3031</v>
      </c>
      <c r="E9" s="169">
        <f>+E10+E11</f>
        <v>3264</v>
      </c>
      <c r="F9" s="169">
        <f>+F10+F11</f>
        <v>3317</v>
      </c>
      <c r="G9" s="556">
        <f t="shared" ref="G9:G17" si="1">F9/D9%</f>
        <v>109.4358297591554</v>
      </c>
      <c r="H9" s="169"/>
      <c r="I9" s="172">
        <f>+I10+I11</f>
        <v>498</v>
      </c>
      <c r="J9" s="172">
        <f t="shared" ref="J9:AJ9" si="2">+J10+J11</f>
        <v>721</v>
      </c>
      <c r="K9" s="172">
        <f t="shared" si="2"/>
        <v>650</v>
      </c>
      <c r="L9" s="172">
        <f t="shared" si="2"/>
        <v>656</v>
      </c>
      <c r="M9" s="172">
        <f t="shared" si="2"/>
        <v>989</v>
      </c>
      <c r="N9" s="172">
        <f t="shared" si="2"/>
        <v>1229</v>
      </c>
      <c r="O9" s="172">
        <f t="shared" si="2"/>
        <v>1018</v>
      </c>
      <c r="P9" s="172">
        <f t="shared" si="2"/>
        <v>1024</v>
      </c>
      <c r="Q9" s="172">
        <f t="shared" si="2"/>
        <v>577</v>
      </c>
      <c r="R9" s="172">
        <f t="shared" si="2"/>
        <v>653</v>
      </c>
      <c r="S9" s="172">
        <f t="shared" si="2"/>
        <v>557</v>
      </c>
      <c r="T9" s="172">
        <f t="shared" si="2"/>
        <v>592</v>
      </c>
      <c r="U9" s="172">
        <f t="shared" si="2"/>
        <v>107</v>
      </c>
      <c r="V9" s="172">
        <f t="shared" si="2"/>
        <v>135</v>
      </c>
      <c r="W9" s="172">
        <f t="shared" si="2"/>
        <v>117</v>
      </c>
      <c r="X9" s="172">
        <f t="shared" si="2"/>
        <v>117</v>
      </c>
      <c r="Y9" s="172">
        <f t="shared" si="2"/>
        <v>275</v>
      </c>
      <c r="Z9" s="172">
        <f t="shared" si="2"/>
        <v>312</v>
      </c>
      <c r="AA9" s="172">
        <f t="shared" si="2"/>
        <v>269</v>
      </c>
      <c r="AB9" s="172">
        <f t="shared" si="2"/>
        <v>273</v>
      </c>
      <c r="AC9" s="172">
        <f t="shared" si="2"/>
        <v>342</v>
      </c>
      <c r="AD9" s="172">
        <f t="shared" si="2"/>
        <v>360</v>
      </c>
      <c r="AE9" s="172">
        <f t="shared" si="2"/>
        <v>315</v>
      </c>
      <c r="AF9" s="172">
        <f t="shared" si="2"/>
        <v>316</v>
      </c>
      <c r="AG9" s="172">
        <f t="shared" si="2"/>
        <v>243</v>
      </c>
      <c r="AH9" s="172">
        <f t="shared" si="2"/>
        <v>332</v>
      </c>
      <c r="AI9" s="172">
        <f t="shared" si="2"/>
        <v>338</v>
      </c>
      <c r="AJ9" s="172">
        <f t="shared" si="2"/>
        <v>339</v>
      </c>
      <c r="AK9" s="173"/>
      <c r="AL9" s="173"/>
      <c r="AM9" s="173"/>
      <c r="AN9" s="173"/>
      <c r="AO9" s="173"/>
      <c r="AP9" s="173"/>
      <c r="AQ9" s="173"/>
      <c r="AR9" s="173"/>
      <c r="AS9" s="173"/>
      <c r="AT9" s="173"/>
      <c r="AU9" s="173"/>
      <c r="AV9" s="173"/>
      <c r="AW9" s="173"/>
      <c r="AX9" s="173"/>
      <c r="AY9" s="173"/>
      <c r="AZ9" s="173"/>
      <c r="BA9" s="173"/>
      <c r="BB9" s="173"/>
      <c r="BC9" s="173"/>
      <c r="BD9" s="173"/>
      <c r="BE9" s="173"/>
      <c r="BF9" s="173"/>
    </row>
    <row r="10" spans="1:58" ht="36.75" customHeight="1">
      <c r="A10" s="8"/>
      <c r="B10" s="9" t="s">
        <v>458</v>
      </c>
      <c r="C10" s="8" t="s">
        <v>459</v>
      </c>
      <c r="D10" s="11">
        <v>681</v>
      </c>
      <c r="E10" s="10">
        <f>K10+O10+S10+W10+AA10+AE10+AI10</f>
        <v>698</v>
      </c>
      <c r="F10" s="10">
        <f>L10+P10+T10+X10+AB10+AF10+AJ10</f>
        <v>735</v>
      </c>
      <c r="G10" s="545">
        <f t="shared" si="1"/>
        <v>107.92951541850221</v>
      </c>
      <c r="H10" s="11"/>
      <c r="I10" s="13">
        <v>122</v>
      </c>
      <c r="J10" s="13">
        <v>141</v>
      </c>
      <c r="K10" s="13">
        <v>116</v>
      </c>
      <c r="L10" s="13">
        <v>120</v>
      </c>
      <c r="M10" s="13">
        <v>263</v>
      </c>
      <c r="N10" s="13">
        <v>385</v>
      </c>
      <c r="O10" s="13">
        <v>263</v>
      </c>
      <c r="P10" s="13">
        <v>259</v>
      </c>
      <c r="Q10" s="13">
        <v>125</v>
      </c>
      <c r="R10" s="13">
        <v>159</v>
      </c>
      <c r="S10" s="13">
        <v>113</v>
      </c>
      <c r="T10" s="13">
        <v>148</v>
      </c>
      <c r="U10" s="13">
        <v>25</v>
      </c>
      <c r="V10" s="13">
        <v>33</v>
      </c>
      <c r="W10" s="13">
        <v>24</v>
      </c>
      <c r="X10" s="13">
        <v>24</v>
      </c>
      <c r="Y10" s="13">
        <v>50</v>
      </c>
      <c r="Z10" s="13">
        <v>70</v>
      </c>
      <c r="AA10" s="13">
        <v>55</v>
      </c>
      <c r="AB10" s="13">
        <v>57</v>
      </c>
      <c r="AC10" s="13">
        <v>56</v>
      </c>
      <c r="AD10" s="13">
        <v>62</v>
      </c>
      <c r="AE10" s="13">
        <v>49</v>
      </c>
      <c r="AF10" s="13">
        <v>48</v>
      </c>
      <c r="AG10" s="13">
        <v>40</v>
      </c>
      <c r="AH10" s="13">
        <v>64</v>
      </c>
      <c r="AI10" s="13">
        <v>78</v>
      </c>
      <c r="AJ10" s="13">
        <v>79</v>
      </c>
    </row>
    <row r="11" spans="1:58" ht="36.75" customHeight="1">
      <c r="A11" s="8"/>
      <c r="B11" s="9" t="s">
        <v>460</v>
      </c>
      <c r="C11" s="8" t="s">
        <v>461</v>
      </c>
      <c r="D11" s="11">
        <v>2350</v>
      </c>
      <c r="E11" s="10">
        <f>K11+O11+S11+W11+AA11+AE11+AI11</f>
        <v>2566</v>
      </c>
      <c r="F11" s="10">
        <f>L11+P11+T11+X11+AB11+AF11+AJ11</f>
        <v>2582</v>
      </c>
      <c r="G11" s="545">
        <f t="shared" si="1"/>
        <v>109.87234042553192</v>
      </c>
      <c r="H11" s="11"/>
      <c r="I11" s="13">
        <v>376</v>
      </c>
      <c r="J11" s="13">
        <v>580</v>
      </c>
      <c r="K11" s="13">
        <v>534</v>
      </c>
      <c r="L11" s="13">
        <v>536</v>
      </c>
      <c r="M11" s="13">
        <v>726</v>
      </c>
      <c r="N11" s="13">
        <v>844</v>
      </c>
      <c r="O11" s="13">
        <v>755</v>
      </c>
      <c r="P11" s="13">
        <v>765</v>
      </c>
      <c r="Q11" s="13">
        <v>452</v>
      </c>
      <c r="R11" s="13">
        <v>494</v>
      </c>
      <c r="S11" s="13">
        <v>444</v>
      </c>
      <c r="T11" s="13">
        <v>444</v>
      </c>
      <c r="U11" s="13">
        <v>82</v>
      </c>
      <c r="V11" s="13">
        <v>102</v>
      </c>
      <c r="W11" s="13">
        <v>93</v>
      </c>
      <c r="X11" s="13">
        <v>93</v>
      </c>
      <c r="Y11" s="13">
        <v>225</v>
      </c>
      <c r="Z11" s="13">
        <v>242</v>
      </c>
      <c r="AA11" s="13">
        <v>214</v>
      </c>
      <c r="AB11" s="13">
        <v>216</v>
      </c>
      <c r="AC11" s="13">
        <v>286</v>
      </c>
      <c r="AD11" s="13">
        <v>298</v>
      </c>
      <c r="AE11" s="13">
        <v>266</v>
      </c>
      <c r="AF11" s="13">
        <v>268</v>
      </c>
      <c r="AG11" s="13">
        <v>203</v>
      </c>
      <c r="AH11" s="13">
        <v>268</v>
      </c>
      <c r="AI11" s="13">
        <v>260</v>
      </c>
      <c r="AJ11" s="13">
        <v>260</v>
      </c>
    </row>
    <row r="12" spans="1:58" s="174" customFormat="1" ht="36.75" customHeight="1">
      <c r="A12" s="167" t="s">
        <v>261</v>
      </c>
      <c r="B12" s="168" t="s">
        <v>462</v>
      </c>
      <c r="C12" s="167" t="s">
        <v>463</v>
      </c>
      <c r="D12" s="170">
        <v>9787</v>
      </c>
      <c r="E12" s="169">
        <f>+E13+E14</f>
        <v>9610</v>
      </c>
      <c r="F12" s="169">
        <f>+F13+F14</f>
        <v>9614</v>
      </c>
      <c r="G12" s="556">
        <f t="shared" si="1"/>
        <v>98.232349034433426</v>
      </c>
      <c r="H12" s="170"/>
      <c r="I12" s="172">
        <f>+I13+I14</f>
        <v>2437</v>
      </c>
      <c r="J12" s="172">
        <f t="shared" ref="J12:AJ12" si="3">+J13+J14</f>
        <v>2311</v>
      </c>
      <c r="K12" s="172">
        <f t="shared" si="3"/>
        <v>2362</v>
      </c>
      <c r="L12" s="172">
        <f t="shared" si="3"/>
        <v>2363</v>
      </c>
      <c r="M12" s="172">
        <f t="shared" si="3"/>
        <v>2632</v>
      </c>
      <c r="N12" s="172">
        <f t="shared" si="3"/>
        <v>2508</v>
      </c>
      <c r="O12" s="172">
        <f t="shared" si="3"/>
        <v>2585</v>
      </c>
      <c r="P12" s="172">
        <f t="shared" si="3"/>
        <v>2587</v>
      </c>
      <c r="Q12" s="172">
        <f t="shared" si="3"/>
        <v>1358</v>
      </c>
      <c r="R12" s="172">
        <f t="shared" si="3"/>
        <v>1312</v>
      </c>
      <c r="S12" s="172">
        <f t="shared" si="3"/>
        <v>1385</v>
      </c>
      <c r="T12" s="172">
        <f t="shared" si="3"/>
        <v>1384</v>
      </c>
      <c r="U12" s="172">
        <f t="shared" si="3"/>
        <v>417</v>
      </c>
      <c r="V12" s="172">
        <f t="shared" si="3"/>
        <v>398</v>
      </c>
      <c r="W12" s="172">
        <f t="shared" si="3"/>
        <v>403</v>
      </c>
      <c r="X12" s="172">
        <f t="shared" si="3"/>
        <v>403</v>
      </c>
      <c r="Y12" s="172">
        <f t="shared" si="3"/>
        <v>1057</v>
      </c>
      <c r="Z12" s="172">
        <f t="shared" si="3"/>
        <v>987</v>
      </c>
      <c r="AA12" s="172">
        <f t="shared" si="3"/>
        <v>1023</v>
      </c>
      <c r="AB12" s="172">
        <f t="shared" si="3"/>
        <v>1021</v>
      </c>
      <c r="AC12" s="172">
        <f t="shared" si="3"/>
        <v>965</v>
      </c>
      <c r="AD12" s="172">
        <f t="shared" si="3"/>
        <v>931</v>
      </c>
      <c r="AE12" s="172">
        <f t="shared" si="3"/>
        <v>949</v>
      </c>
      <c r="AF12" s="172">
        <f t="shared" si="3"/>
        <v>955</v>
      </c>
      <c r="AG12" s="172">
        <f t="shared" si="3"/>
        <v>921</v>
      </c>
      <c r="AH12" s="172">
        <f t="shared" si="3"/>
        <v>893</v>
      </c>
      <c r="AI12" s="172">
        <f t="shared" si="3"/>
        <v>903</v>
      </c>
      <c r="AJ12" s="172">
        <f t="shared" si="3"/>
        <v>901</v>
      </c>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row>
    <row r="13" spans="1:58" ht="36.75" customHeight="1">
      <c r="A13" s="8"/>
      <c r="B13" s="9" t="s">
        <v>464</v>
      </c>
      <c r="C13" s="8" t="s">
        <v>461</v>
      </c>
      <c r="D13" s="11">
        <v>5439</v>
      </c>
      <c r="E13" s="10">
        <f>K13+O13+S13+W13+AA13+AE13+AI13</f>
        <v>5265</v>
      </c>
      <c r="F13" s="10">
        <f>L13+P13+T13+X13+AB13+AF13+AJ13</f>
        <v>5264</v>
      </c>
      <c r="G13" s="545">
        <f t="shared" si="1"/>
        <v>96.782496782496779</v>
      </c>
      <c r="H13" s="11"/>
      <c r="I13" s="13">
        <v>1313</v>
      </c>
      <c r="J13" s="13">
        <v>1209</v>
      </c>
      <c r="K13" s="13">
        <v>1209</v>
      </c>
      <c r="L13" s="13">
        <v>1208</v>
      </c>
      <c r="M13" s="13">
        <v>1552</v>
      </c>
      <c r="N13" s="13">
        <v>1502</v>
      </c>
      <c r="O13" s="13">
        <v>1502</v>
      </c>
      <c r="P13" s="13">
        <v>1502</v>
      </c>
      <c r="Q13" s="13">
        <v>718</v>
      </c>
      <c r="R13" s="13">
        <v>746</v>
      </c>
      <c r="S13" s="13">
        <v>746</v>
      </c>
      <c r="T13" s="13">
        <v>747</v>
      </c>
      <c r="U13" s="13">
        <v>252</v>
      </c>
      <c r="V13" s="13">
        <v>245</v>
      </c>
      <c r="W13" s="13">
        <v>245</v>
      </c>
      <c r="X13" s="13">
        <v>245</v>
      </c>
      <c r="Y13" s="13">
        <v>568</v>
      </c>
      <c r="Z13" s="13">
        <v>541</v>
      </c>
      <c r="AA13" s="13">
        <v>541</v>
      </c>
      <c r="AB13" s="13">
        <v>541</v>
      </c>
      <c r="AC13" s="13">
        <v>541</v>
      </c>
      <c r="AD13" s="13">
        <v>537</v>
      </c>
      <c r="AE13" s="13">
        <v>537</v>
      </c>
      <c r="AF13" s="13">
        <v>536</v>
      </c>
      <c r="AG13" s="13">
        <v>495</v>
      </c>
      <c r="AH13" s="13">
        <v>485</v>
      </c>
      <c r="AI13" s="13">
        <v>485</v>
      </c>
      <c r="AJ13" s="13">
        <v>485</v>
      </c>
    </row>
    <row r="14" spans="1:58" ht="36.75" customHeight="1">
      <c r="A14" s="8"/>
      <c r="B14" s="9" t="s">
        <v>465</v>
      </c>
      <c r="C14" s="8" t="s">
        <v>461</v>
      </c>
      <c r="D14" s="11">
        <v>4348</v>
      </c>
      <c r="E14" s="10">
        <f>K14+O14+S14+W14+AA14+AE14+AI14</f>
        <v>4345</v>
      </c>
      <c r="F14" s="10">
        <f>L14+P14+T14+X14+AB14+AF14+AJ14</f>
        <v>4350</v>
      </c>
      <c r="G14" s="545">
        <f t="shared" si="1"/>
        <v>100.04599816007361</v>
      </c>
      <c r="H14" s="11"/>
      <c r="I14" s="13">
        <v>1124</v>
      </c>
      <c r="J14" s="13">
        <v>1102</v>
      </c>
      <c r="K14" s="13">
        <v>1153</v>
      </c>
      <c r="L14" s="13">
        <v>1155</v>
      </c>
      <c r="M14" s="13">
        <v>1080</v>
      </c>
      <c r="N14" s="13">
        <v>1006</v>
      </c>
      <c r="O14" s="13">
        <v>1083</v>
      </c>
      <c r="P14" s="13">
        <v>1085</v>
      </c>
      <c r="Q14" s="13">
        <v>640</v>
      </c>
      <c r="R14" s="13">
        <v>566</v>
      </c>
      <c r="S14" s="13">
        <v>639</v>
      </c>
      <c r="T14" s="13">
        <v>637</v>
      </c>
      <c r="U14" s="13">
        <v>165</v>
      </c>
      <c r="V14" s="13">
        <v>153</v>
      </c>
      <c r="W14" s="13">
        <v>158</v>
      </c>
      <c r="X14" s="13">
        <v>158</v>
      </c>
      <c r="Y14" s="13">
        <v>489</v>
      </c>
      <c r="Z14" s="13">
        <v>446</v>
      </c>
      <c r="AA14" s="13">
        <v>482</v>
      </c>
      <c r="AB14" s="13">
        <v>480</v>
      </c>
      <c r="AC14" s="13">
        <v>424</v>
      </c>
      <c r="AD14" s="13">
        <v>394</v>
      </c>
      <c r="AE14" s="13">
        <v>412</v>
      </c>
      <c r="AF14" s="13">
        <v>419</v>
      </c>
      <c r="AG14" s="13">
        <v>426</v>
      </c>
      <c r="AH14" s="13">
        <v>408</v>
      </c>
      <c r="AI14" s="13">
        <v>418</v>
      </c>
      <c r="AJ14" s="13">
        <v>416</v>
      </c>
    </row>
    <row r="15" spans="1:58" s="528" customFormat="1" ht="36.75" customHeight="1">
      <c r="A15" s="63">
        <v>2</v>
      </c>
      <c r="B15" s="538" t="s">
        <v>466</v>
      </c>
      <c r="C15" s="63" t="s">
        <v>467</v>
      </c>
      <c r="D15" s="536">
        <v>3951</v>
      </c>
      <c r="E15" s="536">
        <f>+E16+E17+E18</f>
        <v>4241</v>
      </c>
      <c r="F15" s="536">
        <f>+F16+F17+F18</f>
        <v>4234</v>
      </c>
      <c r="G15" s="555">
        <f t="shared" si="1"/>
        <v>107.16274360921287</v>
      </c>
      <c r="H15" s="539"/>
      <c r="I15" s="537">
        <f>+I16+I17+I18</f>
        <v>516</v>
      </c>
      <c r="J15" s="537">
        <f t="shared" ref="J15:AJ15" si="4">+J16+J17+J18</f>
        <v>554</v>
      </c>
      <c r="K15" s="537">
        <f t="shared" si="4"/>
        <v>550</v>
      </c>
      <c r="L15" s="537">
        <f t="shared" si="4"/>
        <v>558</v>
      </c>
      <c r="M15" s="537">
        <f t="shared" si="4"/>
        <v>557</v>
      </c>
      <c r="N15" s="537">
        <f t="shared" si="4"/>
        <v>635</v>
      </c>
      <c r="O15" s="537">
        <f t="shared" si="4"/>
        <v>626</v>
      </c>
      <c r="P15" s="537">
        <f t="shared" si="4"/>
        <v>614</v>
      </c>
      <c r="Q15" s="537">
        <f t="shared" si="4"/>
        <v>376</v>
      </c>
      <c r="R15" s="537">
        <f t="shared" si="4"/>
        <v>460</v>
      </c>
      <c r="S15" s="537">
        <f t="shared" si="4"/>
        <v>451</v>
      </c>
      <c r="T15" s="537">
        <f t="shared" si="4"/>
        <v>441</v>
      </c>
      <c r="U15" s="537">
        <f t="shared" si="4"/>
        <v>315</v>
      </c>
      <c r="V15" s="537">
        <f t="shared" si="4"/>
        <v>357</v>
      </c>
      <c r="W15" s="537">
        <f t="shared" si="4"/>
        <v>360</v>
      </c>
      <c r="X15" s="537">
        <f t="shared" si="4"/>
        <v>362</v>
      </c>
      <c r="Y15" s="537">
        <f t="shared" si="4"/>
        <v>288</v>
      </c>
      <c r="Z15" s="537">
        <f t="shared" si="4"/>
        <v>332</v>
      </c>
      <c r="AA15" s="537">
        <f t="shared" si="4"/>
        <v>332</v>
      </c>
      <c r="AB15" s="537">
        <f t="shared" si="4"/>
        <v>331</v>
      </c>
      <c r="AC15" s="537">
        <f t="shared" si="4"/>
        <v>673</v>
      </c>
      <c r="AD15" s="537">
        <f t="shared" si="4"/>
        <v>705</v>
      </c>
      <c r="AE15" s="537">
        <f t="shared" si="4"/>
        <v>684</v>
      </c>
      <c r="AF15" s="537">
        <f t="shared" si="4"/>
        <v>692</v>
      </c>
      <c r="AG15" s="537">
        <f t="shared" si="4"/>
        <v>1226</v>
      </c>
      <c r="AH15" s="537">
        <f t="shared" si="4"/>
        <v>1222</v>
      </c>
      <c r="AI15" s="537">
        <f t="shared" si="4"/>
        <v>1238</v>
      </c>
      <c r="AJ15" s="537">
        <f t="shared" si="4"/>
        <v>1236</v>
      </c>
    </row>
    <row r="16" spans="1:58" ht="36.75" customHeight="1">
      <c r="A16" s="8"/>
      <c r="B16" s="9" t="s">
        <v>468</v>
      </c>
      <c r="C16" s="8" t="s">
        <v>461</v>
      </c>
      <c r="D16" s="11">
        <v>980</v>
      </c>
      <c r="E16" s="10">
        <f t="shared" ref="E16:F18" si="5">K16+O16+S16+W16+AA16+AE16+AI16</f>
        <v>1115</v>
      </c>
      <c r="F16" s="10">
        <f t="shared" si="5"/>
        <v>1094</v>
      </c>
      <c r="G16" s="545">
        <f t="shared" si="1"/>
        <v>111.63265306122449</v>
      </c>
      <c r="H16" s="11"/>
      <c r="I16" s="13">
        <v>132</v>
      </c>
      <c r="J16" s="13">
        <v>156</v>
      </c>
      <c r="K16" s="13">
        <v>134</v>
      </c>
      <c r="L16" s="13">
        <v>137</v>
      </c>
      <c r="M16" s="13">
        <v>162</v>
      </c>
      <c r="N16" s="13">
        <v>225</v>
      </c>
      <c r="O16" s="13">
        <v>188</v>
      </c>
      <c r="P16" s="13">
        <v>173</v>
      </c>
      <c r="Q16" s="13">
        <v>105</v>
      </c>
      <c r="R16" s="13">
        <v>167</v>
      </c>
      <c r="S16" s="13">
        <v>148</v>
      </c>
      <c r="T16" s="13">
        <v>141</v>
      </c>
      <c r="U16" s="13">
        <v>50</v>
      </c>
      <c r="V16" s="13">
        <v>78</v>
      </c>
      <c r="W16" s="13">
        <v>74</v>
      </c>
      <c r="X16" s="13">
        <v>74</v>
      </c>
      <c r="Y16" s="13">
        <v>65</v>
      </c>
      <c r="Z16" s="13">
        <v>83</v>
      </c>
      <c r="AA16" s="13">
        <v>79</v>
      </c>
      <c r="AB16" s="13">
        <v>75</v>
      </c>
      <c r="AC16" s="13">
        <v>160</v>
      </c>
      <c r="AD16" s="13">
        <v>179</v>
      </c>
      <c r="AE16" s="13">
        <v>155</v>
      </c>
      <c r="AF16" s="13">
        <v>156</v>
      </c>
      <c r="AG16" s="13">
        <v>306</v>
      </c>
      <c r="AH16" s="13">
        <v>332</v>
      </c>
      <c r="AI16" s="13">
        <v>337</v>
      </c>
      <c r="AJ16" s="13">
        <v>338</v>
      </c>
    </row>
    <row r="17" spans="1:58" ht="36.75" customHeight="1">
      <c r="A17" s="8"/>
      <c r="B17" s="9" t="s">
        <v>469</v>
      </c>
      <c r="C17" s="8" t="s">
        <v>461</v>
      </c>
      <c r="D17" s="11">
        <v>1641</v>
      </c>
      <c r="E17" s="10">
        <f t="shared" si="5"/>
        <v>1749</v>
      </c>
      <c r="F17" s="10">
        <f t="shared" si="5"/>
        <v>1752</v>
      </c>
      <c r="G17" s="545">
        <f t="shared" si="1"/>
        <v>106.76416819012798</v>
      </c>
      <c r="H17" s="11"/>
      <c r="I17" s="13">
        <v>223</v>
      </c>
      <c r="J17" s="13">
        <v>237</v>
      </c>
      <c r="K17" s="13">
        <v>237</v>
      </c>
      <c r="L17" s="13">
        <v>241</v>
      </c>
      <c r="M17" s="13">
        <v>219</v>
      </c>
      <c r="N17" s="13">
        <v>254</v>
      </c>
      <c r="O17" s="13">
        <v>254</v>
      </c>
      <c r="P17" s="13">
        <v>254</v>
      </c>
      <c r="Q17" s="13">
        <v>149</v>
      </c>
      <c r="R17" s="13">
        <v>168</v>
      </c>
      <c r="S17" s="13">
        <v>168</v>
      </c>
      <c r="T17" s="13">
        <v>168</v>
      </c>
      <c r="U17" s="13">
        <v>161</v>
      </c>
      <c r="V17" s="13">
        <v>174</v>
      </c>
      <c r="W17" s="13">
        <v>174</v>
      </c>
      <c r="X17" s="13">
        <v>174</v>
      </c>
      <c r="Y17" s="13">
        <v>112</v>
      </c>
      <c r="Z17" s="13">
        <v>136</v>
      </c>
      <c r="AA17" s="13">
        <v>136</v>
      </c>
      <c r="AB17" s="13">
        <v>136</v>
      </c>
      <c r="AC17" s="13">
        <v>282</v>
      </c>
      <c r="AD17" s="13">
        <v>297</v>
      </c>
      <c r="AE17" s="13">
        <v>297</v>
      </c>
      <c r="AF17" s="13">
        <v>296</v>
      </c>
      <c r="AG17" s="13">
        <v>495</v>
      </c>
      <c r="AH17" s="13">
        <v>483</v>
      </c>
      <c r="AI17" s="13">
        <v>483</v>
      </c>
      <c r="AJ17" s="13">
        <v>483</v>
      </c>
    </row>
    <row r="18" spans="1:58" ht="36.75" customHeight="1">
      <c r="A18" s="8"/>
      <c r="B18" s="9" t="s">
        <v>470</v>
      </c>
      <c r="C18" s="8" t="s">
        <v>461</v>
      </c>
      <c r="D18" s="11">
        <v>1330</v>
      </c>
      <c r="E18" s="10">
        <f t="shared" si="5"/>
        <v>1377</v>
      </c>
      <c r="F18" s="10">
        <f t="shared" si="5"/>
        <v>1388</v>
      </c>
      <c r="G18" s="545">
        <f>F18/D18%</f>
        <v>104.36090225563909</v>
      </c>
      <c r="H18" s="11"/>
      <c r="I18" s="13">
        <v>161</v>
      </c>
      <c r="J18" s="13">
        <v>161</v>
      </c>
      <c r="K18" s="13">
        <v>179</v>
      </c>
      <c r="L18" s="13">
        <v>180</v>
      </c>
      <c r="M18" s="13">
        <v>176</v>
      </c>
      <c r="N18" s="13">
        <v>156</v>
      </c>
      <c r="O18" s="13">
        <v>184</v>
      </c>
      <c r="P18" s="13">
        <v>187</v>
      </c>
      <c r="Q18" s="13">
        <v>122</v>
      </c>
      <c r="R18" s="13">
        <v>125</v>
      </c>
      <c r="S18" s="13">
        <v>135</v>
      </c>
      <c r="T18" s="13">
        <v>132</v>
      </c>
      <c r="U18" s="13">
        <v>104</v>
      </c>
      <c r="V18" s="13">
        <v>105</v>
      </c>
      <c r="W18" s="13">
        <v>112</v>
      </c>
      <c r="X18" s="13">
        <v>114</v>
      </c>
      <c r="Y18" s="13">
        <v>111</v>
      </c>
      <c r="Z18" s="13">
        <v>113</v>
      </c>
      <c r="AA18" s="13">
        <v>117</v>
      </c>
      <c r="AB18" s="13">
        <v>120</v>
      </c>
      <c r="AC18" s="13">
        <v>231</v>
      </c>
      <c r="AD18" s="13">
        <v>229</v>
      </c>
      <c r="AE18" s="13">
        <v>232</v>
      </c>
      <c r="AF18" s="13">
        <v>240</v>
      </c>
      <c r="AG18" s="13">
        <v>425</v>
      </c>
      <c r="AH18" s="13">
        <v>407</v>
      </c>
      <c r="AI18" s="13">
        <v>418</v>
      </c>
      <c r="AJ18" s="13">
        <v>415</v>
      </c>
    </row>
    <row r="19" spans="1:58" s="528" customFormat="1" ht="36.75" customHeight="1">
      <c r="A19" s="63">
        <v>3</v>
      </c>
      <c r="B19" s="538" t="s">
        <v>471</v>
      </c>
      <c r="C19" s="63"/>
      <c r="D19" s="536"/>
      <c r="E19" s="536"/>
      <c r="F19" s="536"/>
      <c r="G19" s="545"/>
      <c r="H19" s="536"/>
      <c r="I19" s="537"/>
      <c r="J19" s="537"/>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row>
    <row r="20" spans="1:58" ht="51" customHeight="1">
      <c r="A20" s="8"/>
      <c r="B20" s="18" t="s">
        <v>472</v>
      </c>
      <c r="C20" s="8" t="s">
        <v>21</v>
      </c>
      <c r="D20" s="11">
        <v>100</v>
      </c>
      <c r="E20" s="11">
        <v>100</v>
      </c>
      <c r="F20" s="11">
        <v>100</v>
      </c>
      <c r="G20" s="545">
        <f t="shared" ref="G20:G21" si="6">F20/D20%</f>
        <v>100</v>
      </c>
      <c r="H20" s="11"/>
      <c r="I20" s="13">
        <v>100</v>
      </c>
      <c r="J20" s="13">
        <v>100</v>
      </c>
      <c r="K20" s="13">
        <v>100</v>
      </c>
      <c r="L20" s="13">
        <v>100</v>
      </c>
      <c r="M20" s="13">
        <v>100</v>
      </c>
      <c r="N20" s="13">
        <v>100</v>
      </c>
      <c r="O20" s="13">
        <v>100</v>
      </c>
      <c r="P20" s="13">
        <v>100</v>
      </c>
      <c r="Q20" s="13">
        <v>100</v>
      </c>
      <c r="R20" s="13">
        <v>100</v>
      </c>
      <c r="S20" s="13">
        <v>100</v>
      </c>
      <c r="T20" s="13">
        <v>100</v>
      </c>
      <c r="U20" s="13">
        <v>100</v>
      </c>
      <c r="V20" s="13">
        <v>100</v>
      </c>
      <c r="W20" s="13">
        <v>100</v>
      </c>
      <c r="X20" s="13">
        <v>100</v>
      </c>
      <c r="Y20" s="13">
        <v>100</v>
      </c>
      <c r="Z20" s="13">
        <v>100</v>
      </c>
      <c r="AA20" s="13">
        <v>100</v>
      </c>
      <c r="AB20" s="13">
        <v>100</v>
      </c>
      <c r="AC20" s="13">
        <v>100</v>
      </c>
      <c r="AD20" s="13">
        <v>100</v>
      </c>
      <c r="AE20" s="13">
        <v>100</v>
      </c>
      <c r="AF20" s="13">
        <v>100</v>
      </c>
      <c r="AG20" s="13">
        <v>100</v>
      </c>
      <c r="AH20" s="13">
        <v>100</v>
      </c>
      <c r="AI20" s="13">
        <v>100</v>
      </c>
      <c r="AJ20" s="13">
        <v>100</v>
      </c>
    </row>
    <row r="21" spans="1:58" ht="46.5" customHeight="1">
      <c r="A21" s="8"/>
      <c r="B21" s="9" t="s">
        <v>473</v>
      </c>
      <c r="C21" s="8" t="s">
        <v>21</v>
      </c>
      <c r="D21" s="11">
        <v>100</v>
      </c>
      <c r="E21" s="11">
        <v>100</v>
      </c>
      <c r="F21" s="11">
        <v>100</v>
      </c>
      <c r="G21" s="545">
        <f t="shared" si="6"/>
        <v>100</v>
      </c>
      <c r="H21" s="11"/>
      <c r="I21" s="13">
        <v>100</v>
      </c>
      <c r="J21" s="13">
        <v>100</v>
      </c>
      <c r="K21" s="13">
        <v>100</v>
      </c>
      <c r="L21" s="13">
        <v>100</v>
      </c>
      <c r="M21" s="13">
        <v>100</v>
      </c>
      <c r="N21" s="13">
        <v>100</v>
      </c>
      <c r="O21" s="13">
        <v>100</v>
      </c>
      <c r="P21" s="13">
        <v>100</v>
      </c>
      <c r="Q21" s="13">
        <v>100</v>
      </c>
      <c r="R21" s="13">
        <v>100</v>
      </c>
      <c r="S21" s="13">
        <v>100</v>
      </c>
      <c r="T21" s="13">
        <v>100</v>
      </c>
      <c r="U21" s="13">
        <v>100</v>
      </c>
      <c r="V21" s="13">
        <v>100</v>
      </c>
      <c r="W21" s="13">
        <v>100</v>
      </c>
      <c r="X21" s="13">
        <v>100</v>
      </c>
      <c r="Y21" s="13">
        <v>100</v>
      </c>
      <c r="Z21" s="13">
        <v>100</v>
      </c>
      <c r="AA21" s="13">
        <v>100</v>
      </c>
      <c r="AB21" s="13">
        <v>100</v>
      </c>
      <c r="AC21" s="13">
        <v>100</v>
      </c>
      <c r="AD21" s="13">
        <v>100</v>
      </c>
      <c r="AE21" s="13">
        <v>100</v>
      </c>
      <c r="AF21" s="13">
        <v>100</v>
      </c>
      <c r="AG21" s="13">
        <v>100</v>
      </c>
      <c r="AH21" s="13">
        <v>100</v>
      </c>
      <c r="AI21" s="13">
        <v>100</v>
      </c>
      <c r="AJ21" s="13">
        <v>100</v>
      </c>
    </row>
    <row r="22" spans="1:58" s="528" customFormat="1" ht="44.25" customHeight="1">
      <c r="A22" s="63">
        <v>4</v>
      </c>
      <c r="B22" s="538" t="s">
        <v>474</v>
      </c>
      <c r="C22" s="63"/>
      <c r="D22" s="536"/>
      <c r="E22" s="536"/>
      <c r="F22" s="536"/>
      <c r="G22" s="545"/>
      <c r="H22" s="536"/>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7"/>
    </row>
    <row r="23" spans="1:58" ht="96.75" customHeight="1">
      <c r="A23" s="8"/>
      <c r="B23" s="18" t="s">
        <v>475</v>
      </c>
      <c r="C23" s="34" t="s">
        <v>476</v>
      </c>
      <c r="D23" s="10">
        <v>7</v>
      </c>
      <c r="E23" s="10">
        <v>7</v>
      </c>
      <c r="F23" s="10">
        <v>7</v>
      </c>
      <c r="G23" s="545">
        <f t="shared" ref="G23:G63" si="7">F23/D23%</f>
        <v>99.999999999999986</v>
      </c>
      <c r="H23" s="10"/>
      <c r="I23" s="13">
        <v>1</v>
      </c>
      <c r="J23" s="13">
        <v>1</v>
      </c>
      <c r="K23" s="13">
        <v>1</v>
      </c>
      <c r="L23" s="13">
        <v>1</v>
      </c>
      <c r="M23" s="13">
        <v>1</v>
      </c>
      <c r="N23" s="13">
        <v>1</v>
      </c>
      <c r="O23" s="13">
        <v>1</v>
      </c>
      <c r="P23" s="13">
        <v>1</v>
      </c>
      <c r="Q23" s="13">
        <v>1</v>
      </c>
      <c r="R23" s="13">
        <v>1</v>
      </c>
      <c r="S23" s="13">
        <v>1</v>
      </c>
      <c r="T23" s="13">
        <v>1</v>
      </c>
      <c r="U23" s="13">
        <v>1</v>
      </c>
      <c r="V23" s="13">
        <v>1</v>
      </c>
      <c r="W23" s="13">
        <v>1</v>
      </c>
      <c r="X23" s="13">
        <v>1</v>
      </c>
      <c r="Y23" s="13">
        <v>1</v>
      </c>
      <c r="Z23" s="13">
        <v>1</v>
      </c>
      <c r="AA23" s="13">
        <v>1</v>
      </c>
      <c r="AB23" s="13">
        <v>1</v>
      </c>
      <c r="AC23" s="13">
        <v>1</v>
      </c>
      <c r="AD23" s="13">
        <v>1</v>
      </c>
      <c r="AE23" s="13">
        <v>1</v>
      </c>
      <c r="AF23" s="13">
        <v>1</v>
      </c>
      <c r="AG23" s="13">
        <v>1</v>
      </c>
      <c r="AH23" s="13">
        <v>1</v>
      </c>
      <c r="AI23" s="13">
        <v>1</v>
      </c>
      <c r="AJ23" s="13">
        <v>1</v>
      </c>
    </row>
    <row r="24" spans="1:58" ht="54" customHeight="1">
      <c r="A24" s="8"/>
      <c r="B24" s="18" t="s">
        <v>477</v>
      </c>
      <c r="C24" s="34" t="s">
        <v>476</v>
      </c>
      <c r="D24" s="10">
        <v>7</v>
      </c>
      <c r="E24" s="10">
        <v>7</v>
      </c>
      <c r="F24" s="10">
        <v>7</v>
      </c>
      <c r="G24" s="545">
        <f t="shared" si="7"/>
        <v>99.999999999999986</v>
      </c>
      <c r="H24" s="10"/>
      <c r="I24" s="13">
        <v>1</v>
      </c>
      <c r="J24" s="13">
        <v>1</v>
      </c>
      <c r="K24" s="13">
        <v>1</v>
      </c>
      <c r="L24" s="13">
        <v>1</v>
      </c>
      <c r="M24" s="13">
        <v>1</v>
      </c>
      <c r="N24" s="13">
        <v>1</v>
      </c>
      <c r="O24" s="13">
        <v>1</v>
      </c>
      <c r="P24" s="13">
        <v>1</v>
      </c>
      <c r="Q24" s="13">
        <v>1</v>
      </c>
      <c r="R24" s="13">
        <v>1</v>
      </c>
      <c r="S24" s="13">
        <v>1</v>
      </c>
      <c r="T24" s="13">
        <v>1</v>
      </c>
      <c r="U24" s="13">
        <v>1</v>
      </c>
      <c r="V24" s="13">
        <v>1</v>
      </c>
      <c r="W24" s="13">
        <v>1</v>
      </c>
      <c r="X24" s="13">
        <v>1</v>
      </c>
      <c r="Y24" s="13">
        <v>1</v>
      </c>
      <c r="Z24" s="13">
        <v>1</v>
      </c>
      <c r="AA24" s="13">
        <v>1</v>
      </c>
      <c r="AB24" s="13">
        <v>1</v>
      </c>
      <c r="AC24" s="13">
        <v>1</v>
      </c>
      <c r="AD24" s="13">
        <v>1</v>
      </c>
      <c r="AE24" s="13">
        <v>1</v>
      </c>
      <c r="AF24" s="13">
        <v>1</v>
      </c>
      <c r="AG24" s="13">
        <v>1</v>
      </c>
      <c r="AH24" s="13">
        <v>1</v>
      </c>
      <c r="AI24" s="13">
        <v>1</v>
      </c>
      <c r="AJ24" s="13">
        <v>1</v>
      </c>
    </row>
    <row r="25" spans="1:58" s="528" customFormat="1" ht="41.25" customHeight="1">
      <c r="A25" s="63">
        <v>5</v>
      </c>
      <c r="B25" s="538" t="s">
        <v>478</v>
      </c>
      <c r="C25" s="63" t="s">
        <v>28</v>
      </c>
      <c r="D25" s="540">
        <v>769</v>
      </c>
      <c r="E25" s="536">
        <f t="shared" ref="E25:F35" si="8">K25+O25+S25+W25+AA25+AE25+AI25</f>
        <v>725</v>
      </c>
      <c r="F25" s="536">
        <f t="shared" si="8"/>
        <v>725</v>
      </c>
      <c r="G25" s="555">
        <f t="shared" si="7"/>
        <v>94.278283485045506</v>
      </c>
      <c r="H25" s="540"/>
      <c r="I25" s="537">
        <v>162</v>
      </c>
      <c r="J25" s="537">
        <v>155</v>
      </c>
      <c r="K25" s="537">
        <v>155</v>
      </c>
      <c r="L25" s="537">
        <v>155</v>
      </c>
      <c r="M25" s="537">
        <v>191</v>
      </c>
      <c r="N25" s="537">
        <v>182</v>
      </c>
      <c r="O25" s="537">
        <v>182</v>
      </c>
      <c r="P25" s="537">
        <v>182</v>
      </c>
      <c r="Q25" s="537">
        <v>110</v>
      </c>
      <c r="R25" s="537">
        <v>104</v>
      </c>
      <c r="S25" s="537">
        <v>104</v>
      </c>
      <c r="T25" s="537">
        <v>104</v>
      </c>
      <c r="U25" s="537">
        <v>39</v>
      </c>
      <c r="V25" s="537">
        <v>35</v>
      </c>
      <c r="W25" s="537">
        <v>35</v>
      </c>
      <c r="X25" s="537">
        <f>+X28+X31+X34</f>
        <v>35</v>
      </c>
      <c r="Y25" s="537">
        <v>80</v>
      </c>
      <c r="Z25" s="537">
        <v>72</v>
      </c>
      <c r="AA25" s="537">
        <v>72</v>
      </c>
      <c r="AB25" s="537">
        <v>72</v>
      </c>
      <c r="AC25" s="537">
        <v>88</v>
      </c>
      <c r="AD25" s="537">
        <v>83</v>
      </c>
      <c r="AE25" s="537">
        <v>83</v>
      </c>
      <c r="AF25" s="537">
        <v>83</v>
      </c>
      <c r="AG25" s="537">
        <v>99</v>
      </c>
      <c r="AH25" s="537">
        <v>94</v>
      </c>
      <c r="AI25" s="537">
        <v>94</v>
      </c>
      <c r="AJ25" s="537">
        <v>94</v>
      </c>
    </row>
    <row r="26" spans="1:58" ht="41.25" customHeight="1">
      <c r="A26" s="8"/>
      <c r="B26" s="18" t="s">
        <v>479</v>
      </c>
      <c r="C26" s="8" t="s">
        <v>28</v>
      </c>
      <c r="D26" s="17">
        <v>748</v>
      </c>
      <c r="E26" s="10">
        <f t="shared" si="8"/>
        <v>709</v>
      </c>
      <c r="F26" s="10">
        <f t="shared" si="8"/>
        <v>709</v>
      </c>
      <c r="G26" s="545">
        <f t="shared" si="7"/>
        <v>94.786096256684488</v>
      </c>
      <c r="H26" s="17"/>
      <c r="I26" s="13">
        <v>161</v>
      </c>
      <c r="J26" s="13">
        <v>152</v>
      </c>
      <c r="K26" s="13">
        <v>152</v>
      </c>
      <c r="L26" s="13">
        <v>152</v>
      </c>
      <c r="M26" s="13">
        <v>185</v>
      </c>
      <c r="N26" s="13">
        <v>178</v>
      </c>
      <c r="O26" s="13">
        <v>178</v>
      </c>
      <c r="P26" s="13">
        <v>178</v>
      </c>
      <c r="Q26" s="13">
        <v>108</v>
      </c>
      <c r="R26" s="13">
        <v>102</v>
      </c>
      <c r="S26" s="13">
        <v>102</v>
      </c>
      <c r="T26" s="13">
        <f>T29+T32+T35</f>
        <v>102</v>
      </c>
      <c r="U26" s="13">
        <v>38</v>
      </c>
      <c r="V26" s="13">
        <v>35</v>
      </c>
      <c r="W26" s="13">
        <v>35</v>
      </c>
      <c r="X26" s="13">
        <f>X29+X32+X35</f>
        <v>35</v>
      </c>
      <c r="Y26" s="13">
        <v>77</v>
      </c>
      <c r="Z26" s="13">
        <v>72</v>
      </c>
      <c r="AA26" s="13">
        <v>72</v>
      </c>
      <c r="AB26" s="13">
        <f>AB29+AB32+AB35</f>
        <v>72</v>
      </c>
      <c r="AC26" s="13">
        <v>84</v>
      </c>
      <c r="AD26" s="13">
        <v>80</v>
      </c>
      <c r="AE26" s="13">
        <v>80</v>
      </c>
      <c r="AF26" s="13">
        <f>AF29+AF32+AF35</f>
        <v>80</v>
      </c>
      <c r="AG26" s="13">
        <v>95</v>
      </c>
      <c r="AH26" s="13">
        <v>90</v>
      </c>
      <c r="AI26" s="13">
        <v>90</v>
      </c>
      <c r="AJ26" s="13">
        <f>AJ29+AJ32+AJ35</f>
        <v>90</v>
      </c>
    </row>
    <row r="27" spans="1:58" ht="41.25" customHeight="1">
      <c r="A27" s="8"/>
      <c r="B27" s="9" t="s">
        <v>480</v>
      </c>
      <c r="C27" s="8" t="s">
        <v>21</v>
      </c>
      <c r="D27" s="19">
        <v>97.269180754225999</v>
      </c>
      <c r="E27" s="22">
        <f>+E26/E25%</f>
        <v>97.793103448275858</v>
      </c>
      <c r="F27" s="22">
        <f>+F26/F25%</f>
        <v>97.793103448275858</v>
      </c>
      <c r="G27" s="545">
        <f t="shared" si="7"/>
        <v>100.53863175364216</v>
      </c>
      <c r="H27" s="19"/>
      <c r="I27" s="529">
        <f t="shared" ref="I27:AJ27" si="9">+I26/I25%</f>
        <v>99.382716049382708</v>
      </c>
      <c r="J27" s="529">
        <f t="shared" si="9"/>
        <v>98.064516129032256</v>
      </c>
      <c r="K27" s="529">
        <f t="shared" si="9"/>
        <v>98.064516129032256</v>
      </c>
      <c r="L27" s="529">
        <f t="shared" si="9"/>
        <v>98.064516129032256</v>
      </c>
      <c r="M27" s="529">
        <f t="shared" si="9"/>
        <v>96.858638743455501</v>
      </c>
      <c r="N27" s="529">
        <f t="shared" si="9"/>
        <v>97.802197802197796</v>
      </c>
      <c r="O27" s="529">
        <f t="shared" si="9"/>
        <v>97.802197802197796</v>
      </c>
      <c r="P27" s="529">
        <f t="shared" si="9"/>
        <v>97.802197802197796</v>
      </c>
      <c r="Q27" s="529">
        <f t="shared" si="9"/>
        <v>98.181818181818173</v>
      </c>
      <c r="R27" s="529">
        <f t="shared" si="9"/>
        <v>98.07692307692308</v>
      </c>
      <c r="S27" s="529">
        <f t="shared" si="9"/>
        <v>98.07692307692308</v>
      </c>
      <c r="T27" s="529">
        <f t="shared" si="9"/>
        <v>98.07692307692308</v>
      </c>
      <c r="U27" s="529">
        <f t="shared" si="9"/>
        <v>97.435897435897431</v>
      </c>
      <c r="V27" s="529">
        <f t="shared" si="9"/>
        <v>100</v>
      </c>
      <c r="W27" s="529">
        <f t="shared" si="9"/>
        <v>100</v>
      </c>
      <c r="X27" s="529">
        <f t="shared" si="9"/>
        <v>100</v>
      </c>
      <c r="Y27" s="529">
        <f t="shared" si="9"/>
        <v>96.25</v>
      </c>
      <c r="Z27" s="529">
        <f t="shared" si="9"/>
        <v>100</v>
      </c>
      <c r="AA27" s="529">
        <f t="shared" si="9"/>
        <v>100</v>
      </c>
      <c r="AB27" s="529">
        <f t="shared" si="9"/>
        <v>100</v>
      </c>
      <c r="AC27" s="529">
        <f t="shared" si="9"/>
        <v>95.454545454545453</v>
      </c>
      <c r="AD27" s="529">
        <f t="shared" si="9"/>
        <v>96.385542168674704</v>
      </c>
      <c r="AE27" s="529">
        <f t="shared" si="9"/>
        <v>96.385542168674704</v>
      </c>
      <c r="AF27" s="529">
        <f t="shared" si="9"/>
        <v>96.385542168674704</v>
      </c>
      <c r="AG27" s="529">
        <f t="shared" si="9"/>
        <v>95.959595959595958</v>
      </c>
      <c r="AH27" s="529">
        <f t="shared" si="9"/>
        <v>95.744680851063833</v>
      </c>
      <c r="AI27" s="529">
        <f t="shared" si="9"/>
        <v>95.744680851063833</v>
      </c>
      <c r="AJ27" s="529">
        <f t="shared" si="9"/>
        <v>95.744680851063833</v>
      </c>
    </row>
    <row r="28" spans="1:58" s="174" customFormat="1" ht="49.5" customHeight="1">
      <c r="A28" s="167"/>
      <c r="B28" s="549" t="s">
        <v>481</v>
      </c>
      <c r="C28" s="167" t="s">
        <v>28</v>
      </c>
      <c r="D28" s="176">
        <v>298</v>
      </c>
      <c r="E28" s="169">
        <f t="shared" ref="E28:E29" si="10">K28+O28+S28+W28+AA28+AE28+AI28</f>
        <v>287</v>
      </c>
      <c r="F28" s="556">
        <f t="shared" si="8"/>
        <v>287</v>
      </c>
      <c r="G28" s="556">
        <f t="shared" si="7"/>
        <v>96.308724832214764</v>
      </c>
      <c r="H28" s="176"/>
      <c r="I28" s="172">
        <v>59</v>
      </c>
      <c r="J28" s="172">
        <v>57</v>
      </c>
      <c r="K28" s="172">
        <v>57</v>
      </c>
      <c r="L28" s="172">
        <v>57</v>
      </c>
      <c r="M28" s="172">
        <v>81</v>
      </c>
      <c r="N28" s="172">
        <v>78</v>
      </c>
      <c r="O28" s="172">
        <v>78</v>
      </c>
      <c r="P28" s="172">
        <v>78</v>
      </c>
      <c r="Q28" s="172">
        <v>50</v>
      </c>
      <c r="R28" s="172">
        <v>49</v>
      </c>
      <c r="S28" s="172">
        <v>49</v>
      </c>
      <c r="T28" s="172">
        <v>49</v>
      </c>
      <c r="U28" s="172">
        <v>12</v>
      </c>
      <c r="V28" s="172">
        <v>10</v>
      </c>
      <c r="W28" s="172">
        <v>10</v>
      </c>
      <c r="X28" s="172">
        <v>10</v>
      </c>
      <c r="Y28" s="172">
        <v>30</v>
      </c>
      <c r="Z28" s="172">
        <v>28</v>
      </c>
      <c r="AA28" s="172">
        <v>28</v>
      </c>
      <c r="AB28" s="172">
        <v>28</v>
      </c>
      <c r="AC28" s="172">
        <v>33</v>
      </c>
      <c r="AD28" s="172">
        <v>32</v>
      </c>
      <c r="AE28" s="172">
        <v>32</v>
      </c>
      <c r="AF28" s="172">
        <v>32</v>
      </c>
      <c r="AG28" s="172">
        <v>33</v>
      </c>
      <c r="AH28" s="172">
        <v>33</v>
      </c>
      <c r="AI28" s="172">
        <v>33</v>
      </c>
      <c r="AJ28" s="172">
        <v>33</v>
      </c>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row>
    <row r="29" spans="1:58" ht="36.75" customHeight="1">
      <c r="A29" s="8"/>
      <c r="B29" s="18" t="s">
        <v>479</v>
      </c>
      <c r="C29" s="8" t="s">
        <v>28</v>
      </c>
      <c r="D29" s="17">
        <v>293</v>
      </c>
      <c r="E29" s="10">
        <f t="shared" si="10"/>
        <v>283</v>
      </c>
      <c r="F29" s="10">
        <f t="shared" si="8"/>
        <v>283</v>
      </c>
      <c r="G29" s="545">
        <f t="shared" si="7"/>
        <v>96.587030716723547</v>
      </c>
      <c r="H29" s="17"/>
      <c r="I29" s="13">
        <v>59</v>
      </c>
      <c r="J29" s="13">
        <v>57</v>
      </c>
      <c r="K29" s="13">
        <v>57</v>
      </c>
      <c r="L29" s="13">
        <v>57</v>
      </c>
      <c r="M29" s="13">
        <v>81</v>
      </c>
      <c r="N29" s="13">
        <v>78</v>
      </c>
      <c r="O29" s="13">
        <v>78</v>
      </c>
      <c r="P29" s="13">
        <v>78</v>
      </c>
      <c r="Q29" s="13">
        <v>50</v>
      </c>
      <c r="R29" s="13">
        <v>49</v>
      </c>
      <c r="S29" s="13">
        <v>49</v>
      </c>
      <c r="T29" s="13">
        <v>49</v>
      </c>
      <c r="U29" s="13">
        <v>12</v>
      </c>
      <c r="V29" s="13">
        <v>10</v>
      </c>
      <c r="W29" s="13">
        <v>10</v>
      </c>
      <c r="X29" s="13">
        <v>10</v>
      </c>
      <c r="Y29" s="13">
        <v>30</v>
      </c>
      <c r="Z29" s="13">
        <v>28</v>
      </c>
      <c r="AA29" s="13">
        <v>28</v>
      </c>
      <c r="AB29" s="13">
        <v>28</v>
      </c>
      <c r="AC29" s="13">
        <v>31</v>
      </c>
      <c r="AD29" s="13">
        <v>31</v>
      </c>
      <c r="AE29" s="13">
        <v>31</v>
      </c>
      <c r="AF29" s="13">
        <v>31</v>
      </c>
      <c r="AG29" s="13">
        <v>30</v>
      </c>
      <c r="AH29" s="13">
        <v>30</v>
      </c>
      <c r="AI29" s="13">
        <v>30</v>
      </c>
      <c r="AJ29" s="13">
        <v>30</v>
      </c>
    </row>
    <row r="30" spans="1:58" ht="36.75" customHeight="1">
      <c r="A30" s="8"/>
      <c r="B30" s="9" t="s">
        <v>480</v>
      </c>
      <c r="C30" s="8" t="s">
        <v>21</v>
      </c>
      <c r="D30" s="19">
        <v>98.322147651007</v>
      </c>
      <c r="E30" s="12">
        <f>E29/E28%</f>
        <v>98.606271777003485</v>
      </c>
      <c r="F30" s="12">
        <f>F29/F28%</f>
        <v>98.606271777003485</v>
      </c>
      <c r="G30" s="545">
        <f t="shared" si="7"/>
        <v>100.28897266056981</v>
      </c>
      <c r="H30" s="19"/>
      <c r="I30" s="13">
        <f>I29/I28%</f>
        <v>100</v>
      </c>
      <c r="J30" s="13">
        <f t="shared" ref="J30:K30" si="11">J29/J28%</f>
        <v>100.00000000000001</v>
      </c>
      <c r="K30" s="13">
        <f t="shared" si="11"/>
        <v>100.00000000000001</v>
      </c>
      <c r="L30" s="13">
        <f>L29/L28%</f>
        <v>100.00000000000001</v>
      </c>
      <c r="M30" s="13"/>
      <c r="N30" s="13"/>
      <c r="O30" s="13"/>
      <c r="P30" s="13">
        <f>P29/P28%</f>
        <v>100</v>
      </c>
      <c r="Q30" s="13"/>
      <c r="R30" s="13"/>
      <c r="S30" s="13"/>
      <c r="T30" s="13">
        <f>T29/T28%</f>
        <v>100</v>
      </c>
      <c r="U30" s="13"/>
      <c r="V30" s="13"/>
      <c r="W30" s="13"/>
      <c r="X30" s="13">
        <f>X29/X28%</f>
        <v>100</v>
      </c>
      <c r="Y30" s="13"/>
      <c r="Z30" s="13"/>
      <c r="AA30" s="13"/>
      <c r="AB30" s="13">
        <f>AB29/AB28%</f>
        <v>99.999999999999986</v>
      </c>
      <c r="AC30" s="13"/>
      <c r="AD30" s="13"/>
      <c r="AE30" s="13"/>
      <c r="AF30" s="13">
        <f>AF29/AF28%</f>
        <v>96.875</v>
      </c>
      <c r="AG30" s="13"/>
      <c r="AH30" s="13"/>
      <c r="AI30" s="13"/>
      <c r="AJ30" s="13">
        <f>AJ29/AJ28%</f>
        <v>90.909090909090907</v>
      </c>
    </row>
    <row r="31" spans="1:58" s="178" customFormat="1" ht="36.75" customHeight="1">
      <c r="A31" s="177"/>
      <c r="B31" s="168" t="s">
        <v>482</v>
      </c>
      <c r="C31" s="167" t="s">
        <v>28</v>
      </c>
      <c r="D31" s="176">
        <v>265</v>
      </c>
      <c r="E31" s="169">
        <f t="shared" ref="E31:E32" si="12">K31+O31+S31+W31+AA31+AE31+AI31</f>
        <v>251</v>
      </c>
      <c r="F31" s="556">
        <f t="shared" si="8"/>
        <v>251</v>
      </c>
      <c r="G31" s="556">
        <f t="shared" si="7"/>
        <v>94.716981132075475</v>
      </c>
      <c r="H31" s="176"/>
      <c r="I31" s="172">
        <v>58</v>
      </c>
      <c r="J31" s="172">
        <v>56</v>
      </c>
      <c r="K31" s="172">
        <v>56</v>
      </c>
      <c r="L31" s="172">
        <v>56</v>
      </c>
      <c r="M31" s="172">
        <v>67</v>
      </c>
      <c r="N31" s="172">
        <v>64</v>
      </c>
      <c r="O31" s="172">
        <v>64</v>
      </c>
      <c r="P31" s="172">
        <v>64</v>
      </c>
      <c r="Q31" s="172">
        <v>31</v>
      </c>
      <c r="R31" s="172">
        <v>30</v>
      </c>
      <c r="S31" s="172">
        <v>30</v>
      </c>
      <c r="T31" s="172">
        <v>30</v>
      </c>
      <c r="U31" s="172">
        <v>16</v>
      </c>
      <c r="V31" s="172">
        <v>14</v>
      </c>
      <c r="W31" s="172">
        <v>14</v>
      </c>
      <c r="X31" s="172">
        <v>14</v>
      </c>
      <c r="Y31" s="172">
        <v>27</v>
      </c>
      <c r="Z31" s="172">
        <v>24</v>
      </c>
      <c r="AA31" s="172">
        <v>24</v>
      </c>
      <c r="AB31" s="172">
        <v>24</v>
      </c>
      <c r="AC31" s="172">
        <v>31</v>
      </c>
      <c r="AD31" s="172">
        <v>29</v>
      </c>
      <c r="AE31" s="172">
        <v>29</v>
      </c>
      <c r="AF31" s="172">
        <v>29</v>
      </c>
      <c r="AG31" s="172">
        <v>35</v>
      </c>
      <c r="AH31" s="172">
        <v>34</v>
      </c>
      <c r="AI31" s="172">
        <v>34</v>
      </c>
      <c r="AJ31" s="172">
        <v>34</v>
      </c>
    </row>
    <row r="32" spans="1:58" ht="36.75" customHeight="1">
      <c r="A32" s="8"/>
      <c r="B32" s="18" t="s">
        <v>479</v>
      </c>
      <c r="C32" s="8" t="s">
        <v>28</v>
      </c>
      <c r="D32" s="17">
        <v>252</v>
      </c>
      <c r="E32" s="10">
        <f t="shared" si="12"/>
        <v>244</v>
      </c>
      <c r="F32" s="10">
        <f t="shared" si="8"/>
        <v>244</v>
      </c>
      <c r="G32" s="545">
        <f t="shared" si="7"/>
        <v>96.825396825396822</v>
      </c>
      <c r="H32" s="17"/>
      <c r="I32" s="13">
        <v>58</v>
      </c>
      <c r="J32" s="13">
        <v>55</v>
      </c>
      <c r="K32" s="13">
        <v>55</v>
      </c>
      <c r="L32" s="13">
        <v>55</v>
      </c>
      <c r="M32" s="13">
        <v>62</v>
      </c>
      <c r="N32" s="13">
        <v>60</v>
      </c>
      <c r="O32" s="13">
        <v>60</v>
      </c>
      <c r="P32" s="13">
        <v>60</v>
      </c>
      <c r="Q32" s="13">
        <v>30</v>
      </c>
      <c r="R32" s="13">
        <v>29</v>
      </c>
      <c r="S32" s="13">
        <v>29</v>
      </c>
      <c r="T32" s="13">
        <v>29</v>
      </c>
      <c r="U32" s="13">
        <v>15</v>
      </c>
      <c r="V32" s="13">
        <v>14</v>
      </c>
      <c r="W32" s="13">
        <v>14</v>
      </c>
      <c r="X32" s="13">
        <v>14</v>
      </c>
      <c r="Y32" s="13">
        <v>24</v>
      </c>
      <c r="Z32" s="13">
        <v>24</v>
      </c>
      <c r="AA32" s="13">
        <v>24</v>
      </c>
      <c r="AB32" s="13">
        <v>24</v>
      </c>
      <c r="AC32" s="13">
        <v>29</v>
      </c>
      <c r="AD32" s="13">
        <v>28</v>
      </c>
      <c r="AE32" s="13">
        <v>28</v>
      </c>
      <c r="AF32" s="13">
        <v>28</v>
      </c>
      <c r="AG32" s="13">
        <v>34</v>
      </c>
      <c r="AH32" s="13">
        <v>34</v>
      </c>
      <c r="AI32" s="13">
        <v>34</v>
      </c>
      <c r="AJ32" s="13">
        <v>34</v>
      </c>
    </row>
    <row r="33" spans="1:58" ht="36.75" customHeight="1">
      <c r="A33" s="8"/>
      <c r="B33" s="9" t="s">
        <v>480</v>
      </c>
      <c r="C33" s="8" t="s">
        <v>21</v>
      </c>
      <c r="D33" s="19">
        <v>95.094339622641996</v>
      </c>
      <c r="E33" s="22">
        <f>E32/E31%</f>
        <v>97.211155378486069</v>
      </c>
      <c r="F33" s="22">
        <f>F32/F31%</f>
        <v>97.211155378486069</v>
      </c>
      <c r="G33" s="545">
        <f t="shared" si="7"/>
        <v>102.22601656864553</v>
      </c>
      <c r="H33" s="19"/>
      <c r="I33" s="13">
        <f>I32/I31%</f>
        <v>100</v>
      </c>
      <c r="J33" s="13">
        <f t="shared" ref="J33:K33" si="13">J32/J31%</f>
        <v>98.214285714285708</v>
      </c>
      <c r="K33" s="13">
        <f t="shared" si="13"/>
        <v>98.214285714285708</v>
      </c>
      <c r="L33" s="13">
        <f>L32/L31%</f>
        <v>98.214285714285708</v>
      </c>
      <c r="M33" s="13"/>
      <c r="N33" s="13"/>
      <c r="O33" s="13"/>
      <c r="P33" s="13">
        <f>P32/P31%</f>
        <v>93.75</v>
      </c>
      <c r="Q33" s="13"/>
      <c r="R33" s="13"/>
      <c r="S33" s="13"/>
      <c r="T33" s="13">
        <f>T32/T31%</f>
        <v>96.666666666666671</v>
      </c>
      <c r="U33" s="13"/>
      <c r="V33" s="13"/>
      <c r="W33" s="13"/>
      <c r="X33" s="13">
        <f>X32/X31%</f>
        <v>99.999999999999986</v>
      </c>
      <c r="Y33" s="13"/>
      <c r="Z33" s="13"/>
      <c r="AA33" s="13"/>
      <c r="AB33" s="13">
        <f>AB32/AB31%</f>
        <v>100</v>
      </c>
      <c r="AC33" s="13"/>
      <c r="AD33" s="13"/>
      <c r="AE33" s="13"/>
      <c r="AF33" s="13">
        <f>AF32/AF31%</f>
        <v>96.551724137931046</v>
      </c>
      <c r="AG33" s="13"/>
      <c r="AH33" s="13"/>
      <c r="AI33" s="13"/>
      <c r="AJ33" s="13">
        <f>AJ32/AJ31%</f>
        <v>99.999999999999986</v>
      </c>
    </row>
    <row r="34" spans="1:58" s="174" customFormat="1" ht="36.75" customHeight="1">
      <c r="A34" s="167"/>
      <c r="B34" s="168" t="s">
        <v>483</v>
      </c>
      <c r="C34" s="167" t="s">
        <v>28</v>
      </c>
      <c r="D34" s="176">
        <v>206</v>
      </c>
      <c r="E34" s="169">
        <f t="shared" ref="E34:E35" si="14">K34+O34+S34+W34+AA34+AE34+AI34</f>
        <v>187</v>
      </c>
      <c r="F34" s="556">
        <f t="shared" si="8"/>
        <v>187</v>
      </c>
      <c r="G34" s="556">
        <f t="shared" si="7"/>
        <v>90.776699029126206</v>
      </c>
      <c r="H34" s="176"/>
      <c r="I34" s="172">
        <v>45</v>
      </c>
      <c r="J34" s="172">
        <v>42</v>
      </c>
      <c r="K34" s="172">
        <v>42</v>
      </c>
      <c r="L34" s="172">
        <v>42</v>
      </c>
      <c r="M34" s="172">
        <v>43</v>
      </c>
      <c r="N34" s="172">
        <v>40</v>
      </c>
      <c r="O34" s="172">
        <v>40</v>
      </c>
      <c r="P34" s="172">
        <v>40</v>
      </c>
      <c r="Q34" s="172">
        <v>29</v>
      </c>
      <c r="R34" s="172">
        <v>25</v>
      </c>
      <c r="S34" s="172">
        <v>25</v>
      </c>
      <c r="T34" s="172">
        <v>25</v>
      </c>
      <c r="U34" s="172">
        <v>11</v>
      </c>
      <c r="V34" s="172">
        <v>11</v>
      </c>
      <c r="W34" s="172">
        <v>11</v>
      </c>
      <c r="X34" s="172">
        <v>11</v>
      </c>
      <c r="Y34" s="172">
        <v>23</v>
      </c>
      <c r="Z34" s="172">
        <v>20</v>
      </c>
      <c r="AA34" s="172">
        <v>20</v>
      </c>
      <c r="AB34" s="172">
        <v>20</v>
      </c>
      <c r="AC34" s="172">
        <v>24</v>
      </c>
      <c r="AD34" s="172">
        <v>22</v>
      </c>
      <c r="AE34" s="172">
        <v>22</v>
      </c>
      <c r="AF34" s="172">
        <v>22</v>
      </c>
      <c r="AG34" s="172">
        <v>31</v>
      </c>
      <c r="AH34" s="172">
        <v>27</v>
      </c>
      <c r="AI34" s="172">
        <v>27</v>
      </c>
      <c r="AJ34" s="172">
        <v>27</v>
      </c>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row>
    <row r="35" spans="1:58" ht="36.75" customHeight="1">
      <c r="A35" s="8"/>
      <c r="B35" s="9" t="s">
        <v>479</v>
      </c>
      <c r="C35" s="8" t="s">
        <v>28</v>
      </c>
      <c r="D35" s="17">
        <v>203</v>
      </c>
      <c r="E35" s="10">
        <f t="shared" si="14"/>
        <v>182</v>
      </c>
      <c r="F35" s="10">
        <f t="shared" si="8"/>
        <v>182</v>
      </c>
      <c r="G35" s="545">
        <f t="shared" si="7"/>
        <v>89.65517241379311</v>
      </c>
      <c r="H35" s="17"/>
      <c r="I35" s="13">
        <v>44</v>
      </c>
      <c r="J35" s="13">
        <v>40</v>
      </c>
      <c r="K35" s="13">
        <v>40</v>
      </c>
      <c r="L35" s="13">
        <v>40</v>
      </c>
      <c r="M35" s="13">
        <v>42</v>
      </c>
      <c r="N35" s="13">
        <v>40</v>
      </c>
      <c r="O35" s="13">
        <v>40</v>
      </c>
      <c r="P35" s="13">
        <v>40</v>
      </c>
      <c r="Q35" s="13">
        <v>28</v>
      </c>
      <c r="R35" s="13">
        <v>24</v>
      </c>
      <c r="S35" s="13">
        <v>24</v>
      </c>
      <c r="T35" s="13">
        <v>24</v>
      </c>
      <c r="U35" s="13">
        <v>11</v>
      </c>
      <c r="V35" s="13">
        <v>11</v>
      </c>
      <c r="W35" s="13">
        <v>11</v>
      </c>
      <c r="X35" s="13">
        <v>11</v>
      </c>
      <c r="Y35" s="13">
        <v>23</v>
      </c>
      <c r="Z35" s="13">
        <v>20</v>
      </c>
      <c r="AA35" s="13">
        <v>20</v>
      </c>
      <c r="AB35" s="13">
        <v>20</v>
      </c>
      <c r="AC35" s="13">
        <v>24</v>
      </c>
      <c r="AD35" s="13">
        <v>21</v>
      </c>
      <c r="AE35" s="13">
        <v>21</v>
      </c>
      <c r="AF35" s="13">
        <v>21</v>
      </c>
      <c r="AG35" s="13">
        <v>31</v>
      </c>
      <c r="AH35" s="13">
        <v>26</v>
      </c>
      <c r="AI35" s="13">
        <v>26</v>
      </c>
      <c r="AJ35" s="13">
        <v>26</v>
      </c>
    </row>
    <row r="36" spans="1:58" ht="36.75" customHeight="1">
      <c r="A36" s="8"/>
      <c r="B36" s="9" t="s">
        <v>480</v>
      </c>
      <c r="C36" s="8" t="s">
        <v>21</v>
      </c>
      <c r="D36" s="19">
        <v>98.543689320387998</v>
      </c>
      <c r="E36" s="12">
        <f>E35/E34%</f>
        <v>97.326203208556137</v>
      </c>
      <c r="F36" s="12">
        <f>F35/F34%</f>
        <v>97.326203208556137</v>
      </c>
      <c r="G36" s="545">
        <f t="shared" si="7"/>
        <v>98.764521482574565</v>
      </c>
      <c r="H36" s="19"/>
      <c r="I36" s="13">
        <f>I35/I34%</f>
        <v>97.777777777777771</v>
      </c>
      <c r="J36" s="13">
        <f t="shared" ref="J36:AJ36" si="15">J35/J34%</f>
        <v>95.238095238095241</v>
      </c>
      <c r="K36" s="13">
        <f t="shared" si="15"/>
        <v>95.238095238095241</v>
      </c>
      <c r="L36" s="13">
        <f>L35/L34%</f>
        <v>95.238095238095241</v>
      </c>
      <c r="M36" s="13">
        <f t="shared" si="15"/>
        <v>97.674418604651166</v>
      </c>
      <c r="N36" s="13">
        <f t="shared" si="15"/>
        <v>100</v>
      </c>
      <c r="O36" s="13">
        <f t="shared" si="15"/>
        <v>100</v>
      </c>
      <c r="P36" s="13">
        <f t="shared" si="15"/>
        <v>100</v>
      </c>
      <c r="Q36" s="13">
        <f t="shared" si="15"/>
        <v>96.551724137931046</v>
      </c>
      <c r="R36" s="13">
        <f t="shared" si="15"/>
        <v>96</v>
      </c>
      <c r="S36" s="13">
        <f t="shared" si="15"/>
        <v>96</v>
      </c>
      <c r="T36" s="13">
        <f t="shared" si="15"/>
        <v>96</v>
      </c>
      <c r="U36" s="13">
        <f t="shared" si="15"/>
        <v>100</v>
      </c>
      <c r="V36" s="13">
        <f t="shared" si="15"/>
        <v>100</v>
      </c>
      <c r="W36" s="13">
        <f t="shared" si="15"/>
        <v>100</v>
      </c>
      <c r="X36" s="13">
        <f t="shared" si="15"/>
        <v>100</v>
      </c>
      <c r="Y36" s="13">
        <f t="shared" si="15"/>
        <v>100</v>
      </c>
      <c r="Z36" s="13">
        <f t="shared" si="15"/>
        <v>100</v>
      </c>
      <c r="AA36" s="13">
        <f t="shared" si="15"/>
        <v>100</v>
      </c>
      <c r="AB36" s="13">
        <f t="shared" si="15"/>
        <v>100</v>
      </c>
      <c r="AC36" s="13">
        <f t="shared" si="15"/>
        <v>100</v>
      </c>
      <c r="AD36" s="13">
        <f t="shared" si="15"/>
        <v>95.454545454545453</v>
      </c>
      <c r="AE36" s="13">
        <f t="shared" si="15"/>
        <v>95.454545454545453</v>
      </c>
      <c r="AF36" s="13">
        <f t="shared" si="15"/>
        <v>95.454545454545453</v>
      </c>
      <c r="AG36" s="13">
        <f t="shared" si="15"/>
        <v>100</v>
      </c>
      <c r="AH36" s="13">
        <f t="shared" si="15"/>
        <v>96.296296296296291</v>
      </c>
      <c r="AI36" s="13">
        <f t="shared" si="15"/>
        <v>96.296296296296291</v>
      </c>
      <c r="AJ36" s="13">
        <f t="shared" si="15"/>
        <v>96.296296296296291</v>
      </c>
    </row>
    <row r="37" spans="1:58" s="528" customFormat="1" ht="42.75" customHeight="1">
      <c r="A37" s="63">
        <v>6</v>
      </c>
      <c r="B37" s="538" t="s">
        <v>484</v>
      </c>
      <c r="C37" s="63" t="s">
        <v>485</v>
      </c>
      <c r="D37" s="536">
        <v>28</v>
      </c>
      <c r="E37" s="536">
        <v>28</v>
      </c>
      <c r="F37" s="536">
        <v>28</v>
      </c>
      <c r="G37" s="555">
        <f t="shared" si="7"/>
        <v>99.999999999999986</v>
      </c>
      <c r="H37" s="536"/>
      <c r="I37" s="537">
        <v>5</v>
      </c>
      <c r="J37" s="537">
        <v>5</v>
      </c>
      <c r="K37" s="537">
        <v>5</v>
      </c>
      <c r="L37" s="537">
        <v>5</v>
      </c>
      <c r="M37" s="537">
        <v>6</v>
      </c>
      <c r="N37" s="537">
        <v>6</v>
      </c>
      <c r="O37" s="537">
        <v>6</v>
      </c>
      <c r="P37" s="537">
        <v>6</v>
      </c>
      <c r="Q37" s="537">
        <v>4</v>
      </c>
      <c r="R37" s="537">
        <v>4</v>
      </c>
      <c r="S37" s="537">
        <v>4</v>
      </c>
      <c r="T37" s="537">
        <v>4</v>
      </c>
      <c r="U37" s="537">
        <v>3</v>
      </c>
      <c r="V37" s="537">
        <v>3</v>
      </c>
      <c r="W37" s="537">
        <v>3</v>
      </c>
      <c r="X37" s="537">
        <v>3</v>
      </c>
      <c r="Y37" s="537">
        <v>3</v>
      </c>
      <c r="Z37" s="537">
        <v>3</v>
      </c>
      <c r="AA37" s="537">
        <v>3</v>
      </c>
      <c r="AB37" s="537">
        <v>3</v>
      </c>
      <c r="AC37" s="537">
        <v>3</v>
      </c>
      <c r="AD37" s="537">
        <v>3</v>
      </c>
      <c r="AE37" s="537">
        <v>3</v>
      </c>
      <c r="AF37" s="537">
        <v>3</v>
      </c>
      <c r="AG37" s="537">
        <v>4</v>
      </c>
      <c r="AH37" s="537">
        <v>4</v>
      </c>
      <c r="AI37" s="537">
        <v>4</v>
      </c>
      <c r="AJ37" s="537">
        <v>4</v>
      </c>
    </row>
    <row r="38" spans="1:58" ht="36.75" customHeight="1">
      <c r="A38" s="8"/>
      <c r="B38" s="9" t="s">
        <v>486</v>
      </c>
      <c r="C38" s="8" t="s">
        <v>485</v>
      </c>
      <c r="D38" s="11">
        <v>12</v>
      </c>
      <c r="E38" s="10">
        <v>12</v>
      </c>
      <c r="F38" s="10">
        <v>12</v>
      </c>
      <c r="G38" s="545">
        <f t="shared" si="7"/>
        <v>100</v>
      </c>
      <c r="H38" s="11"/>
      <c r="I38" s="13">
        <v>2</v>
      </c>
      <c r="J38" s="13">
        <v>2</v>
      </c>
      <c r="K38" s="13">
        <v>2</v>
      </c>
      <c r="L38" s="13">
        <v>2</v>
      </c>
      <c r="M38" s="13">
        <v>3</v>
      </c>
      <c r="N38" s="13">
        <v>3</v>
      </c>
      <c r="O38" s="13">
        <v>3</v>
      </c>
      <c r="P38" s="13">
        <v>3</v>
      </c>
      <c r="Q38" s="13">
        <v>2</v>
      </c>
      <c r="R38" s="13">
        <v>2</v>
      </c>
      <c r="S38" s="13">
        <v>2</v>
      </c>
      <c r="T38" s="13">
        <v>2</v>
      </c>
      <c r="U38" s="13">
        <v>1</v>
      </c>
      <c r="V38" s="13">
        <v>1</v>
      </c>
      <c r="W38" s="13">
        <v>1</v>
      </c>
      <c r="X38" s="13">
        <v>1</v>
      </c>
      <c r="Y38" s="13">
        <v>1</v>
      </c>
      <c r="Z38" s="13">
        <v>1</v>
      </c>
      <c r="AA38" s="13">
        <v>1</v>
      </c>
      <c r="AB38" s="13">
        <v>1</v>
      </c>
      <c r="AC38" s="13">
        <v>1</v>
      </c>
      <c r="AD38" s="13">
        <v>1</v>
      </c>
      <c r="AE38" s="13">
        <v>1</v>
      </c>
      <c r="AF38" s="13">
        <v>1</v>
      </c>
      <c r="AG38" s="13">
        <v>2</v>
      </c>
      <c r="AH38" s="13">
        <v>2</v>
      </c>
      <c r="AI38" s="13">
        <v>2</v>
      </c>
      <c r="AJ38" s="13">
        <v>2</v>
      </c>
    </row>
    <row r="39" spans="1:58" ht="36.75" customHeight="1">
      <c r="A39" s="8"/>
      <c r="B39" s="9" t="s">
        <v>487</v>
      </c>
      <c r="C39" s="8" t="s">
        <v>485</v>
      </c>
      <c r="D39" s="11">
        <v>8</v>
      </c>
      <c r="E39" s="10">
        <v>8</v>
      </c>
      <c r="F39" s="10">
        <v>8</v>
      </c>
      <c r="G39" s="545">
        <f t="shared" si="7"/>
        <v>100</v>
      </c>
      <c r="H39" s="11"/>
      <c r="I39" s="13">
        <v>2</v>
      </c>
      <c r="J39" s="13">
        <v>2</v>
      </c>
      <c r="K39" s="13">
        <v>2</v>
      </c>
      <c r="L39" s="13">
        <v>2</v>
      </c>
      <c r="M39" s="13">
        <v>2</v>
      </c>
      <c r="N39" s="13">
        <v>2</v>
      </c>
      <c r="O39" s="13">
        <v>2</v>
      </c>
      <c r="P39" s="13">
        <v>2</v>
      </c>
      <c r="Q39" s="13">
        <v>1</v>
      </c>
      <c r="R39" s="13">
        <v>1</v>
      </c>
      <c r="S39" s="13">
        <v>1</v>
      </c>
      <c r="T39" s="13">
        <v>1</v>
      </c>
      <c r="U39" s="13">
        <v>1</v>
      </c>
      <c r="V39" s="13">
        <v>1</v>
      </c>
      <c r="W39" s="13">
        <v>1</v>
      </c>
      <c r="X39" s="13">
        <v>1</v>
      </c>
      <c r="Y39" s="13">
        <v>1</v>
      </c>
      <c r="Z39" s="13">
        <v>1</v>
      </c>
      <c r="AA39" s="13">
        <v>1</v>
      </c>
      <c r="AB39" s="13">
        <v>1</v>
      </c>
      <c r="AC39" s="13">
        <v>1</v>
      </c>
      <c r="AD39" s="13">
        <v>1</v>
      </c>
      <c r="AE39" s="13">
        <v>1</v>
      </c>
      <c r="AF39" s="13">
        <v>1</v>
      </c>
      <c r="AG39" s="13"/>
      <c r="AH39" s="13"/>
      <c r="AI39" s="13"/>
      <c r="AJ39" s="13"/>
    </row>
    <row r="40" spans="1:58" ht="36.75" customHeight="1">
      <c r="A40" s="8"/>
      <c r="B40" s="9" t="s">
        <v>488</v>
      </c>
      <c r="C40" s="8" t="s">
        <v>485</v>
      </c>
      <c r="D40" s="11">
        <v>2</v>
      </c>
      <c r="E40" s="10">
        <v>2</v>
      </c>
      <c r="F40" s="10">
        <v>2</v>
      </c>
      <c r="G40" s="545">
        <f t="shared" si="7"/>
        <v>100</v>
      </c>
      <c r="H40" s="11"/>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v>2</v>
      </c>
      <c r="AH40" s="13">
        <v>2</v>
      </c>
      <c r="AI40" s="13">
        <v>2</v>
      </c>
      <c r="AJ40" s="13">
        <v>2</v>
      </c>
    </row>
    <row r="41" spans="1:58" ht="36.75" customHeight="1">
      <c r="A41" s="8"/>
      <c r="B41" s="9" t="s">
        <v>489</v>
      </c>
      <c r="C41" s="8" t="s">
        <v>485</v>
      </c>
      <c r="D41" s="11">
        <v>6</v>
      </c>
      <c r="E41" s="10">
        <v>6</v>
      </c>
      <c r="F41" s="10">
        <v>6</v>
      </c>
      <c r="G41" s="545">
        <f t="shared" si="7"/>
        <v>100</v>
      </c>
      <c r="H41" s="11"/>
      <c r="I41" s="13">
        <v>1</v>
      </c>
      <c r="J41" s="13">
        <v>1</v>
      </c>
      <c r="K41" s="13">
        <v>1</v>
      </c>
      <c r="L41" s="13">
        <v>1</v>
      </c>
      <c r="M41" s="13">
        <v>1</v>
      </c>
      <c r="N41" s="13">
        <v>1</v>
      </c>
      <c r="O41" s="13">
        <v>1</v>
      </c>
      <c r="P41" s="13">
        <v>1</v>
      </c>
      <c r="Q41" s="13">
        <v>1</v>
      </c>
      <c r="R41" s="13">
        <v>1</v>
      </c>
      <c r="S41" s="13">
        <v>1</v>
      </c>
      <c r="T41" s="13">
        <v>1</v>
      </c>
      <c r="U41" s="13">
        <v>1</v>
      </c>
      <c r="V41" s="13">
        <v>1</v>
      </c>
      <c r="W41" s="13">
        <v>1</v>
      </c>
      <c r="X41" s="13">
        <v>1</v>
      </c>
      <c r="Y41" s="13">
        <v>1</v>
      </c>
      <c r="Z41" s="13">
        <v>1</v>
      </c>
      <c r="AA41" s="13">
        <v>1</v>
      </c>
      <c r="AB41" s="13">
        <v>1</v>
      </c>
      <c r="AC41" s="13">
        <v>1</v>
      </c>
      <c r="AD41" s="13">
        <v>1</v>
      </c>
      <c r="AE41" s="13">
        <v>1</v>
      </c>
      <c r="AF41" s="13">
        <v>1</v>
      </c>
      <c r="AG41" s="13"/>
      <c r="AH41" s="13"/>
      <c r="AI41" s="13"/>
      <c r="AJ41" s="13"/>
    </row>
    <row r="42" spans="1:58" s="528" customFormat="1" ht="54" customHeight="1">
      <c r="A42" s="63">
        <v>7</v>
      </c>
      <c r="B42" s="69" t="s">
        <v>490</v>
      </c>
      <c r="C42" s="520" t="s">
        <v>485</v>
      </c>
      <c r="D42" s="541">
        <v>28</v>
      </c>
      <c r="E42" s="536">
        <v>28</v>
      </c>
      <c r="F42" s="536">
        <v>27</v>
      </c>
      <c r="G42" s="555">
        <f t="shared" si="7"/>
        <v>96.428571428571416</v>
      </c>
      <c r="H42" s="541"/>
      <c r="I42" s="537">
        <v>5</v>
      </c>
      <c r="J42" s="537">
        <v>4</v>
      </c>
      <c r="K42" s="537">
        <v>5</v>
      </c>
      <c r="L42" s="537">
        <v>4</v>
      </c>
      <c r="M42" s="537">
        <v>6</v>
      </c>
      <c r="N42" s="537">
        <v>6</v>
      </c>
      <c r="O42" s="537">
        <v>6</v>
      </c>
      <c r="P42" s="537">
        <v>6</v>
      </c>
      <c r="Q42" s="537">
        <v>4</v>
      </c>
      <c r="R42" s="537">
        <v>3</v>
      </c>
      <c r="S42" s="537">
        <v>4</v>
      </c>
      <c r="T42" s="537">
        <v>4</v>
      </c>
      <c r="U42" s="537">
        <v>3</v>
      </c>
      <c r="V42" s="537">
        <v>3</v>
      </c>
      <c r="W42" s="537">
        <v>3</v>
      </c>
      <c r="X42" s="537">
        <v>3</v>
      </c>
      <c r="Y42" s="537">
        <v>3</v>
      </c>
      <c r="Z42" s="537">
        <v>1</v>
      </c>
      <c r="AA42" s="537">
        <v>3</v>
      </c>
      <c r="AB42" s="537">
        <v>3</v>
      </c>
      <c r="AC42" s="537">
        <v>3</v>
      </c>
      <c r="AD42" s="537">
        <v>3</v>
      </c>
      <c r="AE42" s="537">
        <v>3</v>
      </c>
      <c r="AF42" s="537">
        <v>3</v>
      </c>
      <c r="AG42" s="537">
        <v>4</v>
      </c>
      <c r="AH42" s="537">
        <v>2</v>
      </c>
      <c r="AI42" s="537">
        <v>4</v>
      </c>
      <c r="AJ42" s="537">
        <v>4</v>
      </c>
    </row>
    <row r="43" spans="1:58" ht="36.75" customHeight="1">
      <c r="A43" s="8"/>
      <c r="B43" s="9" t="s">
        <v>491</v>
      </c>
      <c r="C43" s="8" t="s">
        <v>485</v>
      </c>
      <c r="D43" s="11">
        <v>28</v>
      </c>
      <c r="E43" s="10">
        <v>28</v>
      </c>
      <c r="F43" s="10">
        <v>27</v>
      </c>
      <c r="G43" s="545">
        <f t="shared" si="7"/>
        <v>96.428571428571416</v>
      </c>
      <c r="H43" s="11"/>
      <c r="I43" s="13">
        <v>5</v>
      </c>
      <c r="J43" s="13">
        <v>4</v>
      </c>
      <c r="K43" s="13">
        <v>5</v>
      </c>
      <c r="L43" s="13">
        <v>4</v>
      </c>
      <c r="M43" s="13">
        <v>6</v>
      </c>
      <c r="N43" s="13">
        <v>6</v>
      </c>
      <c r="O43" s="13">
        <v>6</v>
      </c>
      <c r="P43" s="13">
        <v>6</v>
      </c>
      <c r="Q43" s="13">
        <v>4</v>
      </c>
      <c r="R43" s="13">
        <v>3</v>
      </c>
      <c r="S43" s="13">
        <v>4</v>
      </c>
      <c r="T43" s="13">
        <v>4</v>
      </c>
      <c r="U43" s="13">
        <v>3</v>
      </c>
      <c r="V43" s="13">
        <v>3</v>
      </c>
      <c r="W43" s="13">
        <v>3</v>
      </c>
      <c r="X43" s="13">
        <v>3</v>
      </c>
      <c r="Y43" s="13">
        <v>3</v>
      </c>
      <c r="Z43" s="13">
        <v>1</v>
      </c>
      <c r="AA43" s="13">
        <v>3</v>
      </c>
      <c r="AB43" s="13">
        <v>3</v>
      </c>
      <c r="AC43" s="13">
        <v>3</v>
      </c>
      <c r="AD43" s="13">
        <v>3</v>
      </c>
      <c r="AE43" s="13">
        <v>3</v>
      </c>
      <c r="AF43" s="13">
        <v>3</v>
      </c>
      <c r="AG43" s="13">
        <v>4</v>
      </c>
      <c r="AH43" s="13">
        <v>2</v>
      </c>
      <c r="AI43" s="13">
        <v>4</v>
      </c>
      <c r="AJ43" s="13">
        <v>4</v>
      </c>
    </row>
    <row r="44" spans="1:58" ht="36.75" customHeight="1">
      <c r="A44" s="8"/>
      <c r="B44" s="18" t="s">
        <v>492</v>
      </c>
      <c r="C44" s="8" t="s">
        <v>21</v>
      </c>
      <c r="D44" s="10">
        <v>100</v>
      </c>
      <c r="E44" s="10">
        <v>100</v>
      </c>
      <c r="F44" s="12">
        <f>27/28%</f>
        <v>96.428571428571416</v>
      </c>
      <c r="G44" s="545">
        <f t="shared" si="7"/>
        <v>96.428571428571416</v>
      </c>
      <c r="H44" s="10"/>
      <c r="I44" s="13">
        <v>100</v>
      </c>
      <c r="J44" s="13">
        <v>80</v>
      </c>
      <c r="K44" s="13">
        <v>100</v>
      </c>
      <c r="L44" s="531">
        <f>L43/L42%</f>
        <v>100</v>
      </c>
      <c r="M44" s="13">
        <v>100</v>
      </c>
      <c r="N44" s="13">
        <v>100</v>
      </c>
      <c r="O44" s="13">
        <v>100</v>
      </c>
      <c r="P44" s="13">
        <v>100</v>
      </c>
      <c r="Q44" s="13">
        <v>100</v>
      </c>
      <c r="R44" s="13">
        <v>75</v>
      </c>
      <c r="S44" s="13">
        <v>100</v>
      </c>
      <c r="T44" s="13">
        <v>100</v>
      </c>
      <c r="U44" s="13">
        <v>100</v>
      </c>
      <c r="V44" s="13">
        <v>100</v>
      </c>
      <c r="W44" s="13">
        <v>100</v>
      </c>
      <c r="X44" s="13">
        <v>100</v>
      </c>
      <c r="Y44" s="13">
        <v>100</v>
      </c>
      <c r="Z44" s="13">
        <v>33.333333333333336</v>
      </c>
      <c r="AA44" s="13">
        <v>100</v>
      </c>
      <c r="AB44" s="13">
        <v>100</v>
      </c>
      <c r="AC44" s="13">
        <v>100</v>
      </c>
      <c r="AD44" s="13">
        <v>100</v>
      </c>
      <c r="AE44" s="13">
        <v>100</v>
      </c>
      <c r="AF44" s="13">
        <v>100</v>
      </c>
      <c r="AG44" s="13">
        <v>100</v>
      </c>
      <c r="AH44" s="13">
        <v>50</v>
      </c>
      <c r="AI44" s="13">
        <v>100</v>
      </c>
      <c r="AJ44" s="13">
        <v>100</v>
      </c>
    </row>
    <row r="45" spans="1:58" ht="36.75" customHeight="1">
      <c r="A45" s="8"/>
      <c r="B45" s="9" t="s">
        <v>493</v>
      </c>
      <c r="C45" s="8" t="s">
        <v>21</v>
      </c>
      <c r="D45" s="10">
        <v>100</v>
      </c>
      <c r="E45" s="10">
        <v>100</v>
      </c>
      <c r="F45" s="12">
        <f>11/12%</f>
        <v>91.666666666666671</v>
      </c>
      <c r="G45" s="545">
        <f t="shared" si="7"/>
        <v>91.666666666666671</v>
      </c>
      <c r="H45" s="10"/>
      <c r="I45" s="13">
        <v>100</v>
      </c>
      <c r="J45" s="13">
        <v>100</v>
      </c>
      <c r="K45" s="13">
        <v>100</v>
      </c>
      <c r="L45" s="13">
        <v>100</v>
      </c>
      <c r="M45" s="13">
        <v>100</v>
      </c>
      <c r="N45" s="13">
        <v>100</v>
      </c>
      <c r="O45" s="13">
        <v>100</v>
      </c>
      <c r="P45" s="13">
        <v>100</v>
      </c>
      <c r="Q45" s="13">
        <v>100</v>
      </c>
      <c r="R45" s="13">
        <v>100</v>
      </c>
      <c r="S45" s="13">
        <v>100</v>
      </c>
      <c r="T45" s="13">
        <v>100</v>
      </c>
      <c r="U45" s="13">
        <v>100</v>
      </c>
      <c r="V45" s="13">
        <v>100</v>
      </c>
      <c r="W45" s="13">
        <v>100</v>
      </c>
      <c r="X45" s="13">
        <v>100</v>
      </c>
      <c r="Y45" s="13">
        <v>100</v>
      </c>
      <c r="Z45" s="13">
        <v>0</v>
      </c>
      <c r="AA45" s="13">
        <v>100</v>
      </c>
      <c r="AB45" s="13">
        <v>100</v>
      </c>
      <c r="AC45" s="13">
        <v>100</v>
      </c>
      <c r="AD45" s="13">
        <v>100</v>
      </c>
      <c r="AE45" s="13">
        <v>100</v>
      </c>
      <c r="AF45" s="13">
        <v>100</v>
      </c>
      <c r="AG45" s="13">
        <v>100</v>
      </c>
      <c r="AH45" s="13">
        <v>50</v>
      </c>
      <c r="AI45" s="13">
        <v>100</v>
      </c>
      <c r="AJ45" s="13">
        <v>100</v>
      </c>
    </row>
    <row r="46" spans="1:58" ht="42" hidden="1" customHeight="1">
      <c r="A46" s="8"/>
      <c r="B46" s="530" t="s">
        <v>494</v>
      </c>
      <c r="C46" s="8"/>
      <c r="D46" s="11">
        <v>12</v>
      </c>
      <c r="E46" s="10">
        <v>12</v>
      </c>
      <c r="F46" s="10"/>
      <c r="G46" s="545">
        <f t="shared" si="7"/>
        <v>0</v>
      </c>
      <c r="H46" s="11"/>
      <c r="I46" s="13">
        <v>2</v>
      </c>
      <c r="J46" s="13">
        <v>2</v>
      </c>
      <c r="K46" s="13">
        <v>2</v>
      </c>
      <c r="L46" s="13">
        <v>2</v>
      </c>
      <c r="M46" s="13">
        <v>3</v>
      </c>
      <c r="N46" s="13">
        <v>3</v>
      </c>
      <c r="O46" s="13">
        <v>3</v>
      </c>
      <c r="P46" s="13">
        <v>3</v>
      </c>
      <c r="Q46" s="13">
        <v>2</v>
      </c>
      <c r="R46" s="13">
        <v>2</v>
      </c>
      <c r="S46" s="13">
        <v>2</v>
      </c>
      <c r="T46" s="13">
        <v>2</v>
      </c>
      <c r="U46" s="13">
        <v>1</v>
      </c>
      <c r="V46" s="13">
        <v>1</v>
      </c>
      <c r="W46" s="13">
        <v>1</v>
      </c>
      <c r="X46" s="13">
        <v>1</v>
      </c>
      <c r="Y46" s="13">
        <v>1</v>
      </c>
      <c r="Z46" s="13">
        <v>0</v>
      </c>
      <c r="AA46" s="13">
        <v>1</v>
      </c>
      <c r="AB46" s="13">
        <v>1</v>
      </c>
      <c r="AC46" s="13">
        <v>1</v>
      </c>
      <c r="AD46" s="13">
        <v>1</v>
      </c>
      <c r="AE46" s="13">
        <v>1</v>
      </c>
      <c r="AF46" s="13">
        <v>1</v>
      </c>
      <c r="AG46" s="13">
        <v>2</v>
      </c>
      <c r="AH46" s="13">
        <v>1</v>
      </c>
      <c r="AI46" s="13">
        <v>2</v>
      </c>
      <c r="AJ46" s="13">
        <v>2</v>
      </c>
    </row>
    <row r="47" spans="1:58" ht="42" customHeight="1">
      <c r="A47" s="8"/>
      <c r="B47" s="9" t="s">
        <v>495</v>
      </c>
      <c r="C47" s="8" t="s">
        <v>21</v>
      </c>
      <c r="D47" s="10">
        <v>100</v>
      </c>
      <c r="E47" s="10">
        <v>100</v>
      </c>
      <c r="F47" s="10">
        <v>100</v>
      </c>
      <c r="G47" s="545">
        <f t="shared" si="7"/>
        <v>100</v>
      </c>
      <c r="H47" s="10"/>
      <c r="I47" s="13">
        <v>100</v>
      </c>
      <c r="J47" s="13">
        <v>50</v>
      </c>
      <c r="K47" s="13">
        <v>100</v>
      </c>
      <c r="L47" s="13">
        <v>100</v>
      </c>
      <c r="M47" s="13">
        <v>100</v>
      </c>
      <c r="N47" s="13">
        <v>100</v>
      </c>
      <c r="O47" s="13">
        <v>100</v>
      </c>
      <c r="P47" s="13">
        <v>100</v>
      </c>
      <c r="Q47" s="13">
        <v>100</v>
      </c>
      <c r="R47" s="13">
        <v>100</v>
      </c>
      <c r="S47" s="13">
        <v>100</v>
      </c>
      <c r="T47" s="13">
        <v>100</v>
      </c>
      <c r="U47" s="13">
        <v>100</v>
      </c>
      <c r="V47" s="13">
        <v>100</v>
      </c>
      <c r="W47" s="13">
        <v>100</v>
      </c>
      <c r="X47" s="13">
        <v>100</v>
      </c>
      <c r="Y47" s="13">
        <v>100</v>
      </c>
      <c r="Z47" s="13">
        <v>100</v>
      </c>
      <c r="AA47" s="13">
        <v>100</v>
      </c>
      <c r="AB47" s="13">
        <v>100</v>
      </c>
      <c r="AC47" s="13">
        <v>100</v>
      </c>
      <c r="AD47" s="13">
        <v>100</v>
      </c>
      <c r="AE47" s="13">
        <v>100</v>
      </c>
      <c r="AF47" s="13">
        <v>100</v>
      </c>
      <c r="AG47" s="531"/>
      <c r="AH47" s="13"/>
      <c r="AI47" s="13"/>
      <c r="AJ47" s="531"/>
    </row>
    <row r="48" spans="1:58" ht="42" hidden="1" customHeight="1">
      <c r="A48" s="8"/>
      <c r="B48" s="530" t="s">
        <v>494</v>
      </c>
      <c r="C48" s="8"/>
      <c r="D48" s="11">
        <v>8</v>
      </c>
      <c r="E48" s="10">
        <v>8</v>
      </c>
      <c r="F48" s="10">
        <v>8</v>
      </c>
      <c r="G48" s="545">
        <f t="shared" si="7"/>
        <v>100</v>
      </c>
      <c r="H48" s="11"/>
      <c r="I48" s="13">
        <v>2</v>
      </c>
      <c r="J48" s="13">
        <v>1</v>
      </c>
      <c r="K48" s="13">
        <v>2</v>
      </c>
      <c r="L48" s="13">
        <v>2</v>
      </c>
      <c r="M48" s="13">
        <v>2</v>
      </c>
      <c r="N48" s="13">
        <v>2</v>
      </c>
      <c r="O48" s="13">
        <v>2</v>
      </c>
      <c r="P48" s="13">
        <v>2</v>
      </c>
      <c r="Q48" s="13">
        <v>1</v>
      </c>
      <c r="R48" s="13">
        <v>1</v>
      </c>
      <c r="S48" s="13">
        <v>1</v>
      </c>
      <c r="T48" s="13">
        <v>1</v>
      </c>
      <c r="U48" s="13">
        <v>1</v>
      </c>
      <c r="V48" s="13">
        <v>1</v>
      </c>
      <c r="W48" s="13">
        <v>1</v>
      </c>
      <c r="X48" s="13">
        <v>1</v>
      </c>
      <c r="Y48" s="13">
        <v>1</v>
      </c>
      <c r="Z48" s="13">
        <v>1</v>
      </c>
      <c r="AA48" s="13">
        <v>1</v>
      </c>
      <c r="AB48" s="13">
        <v>1</v>
      </c>
      <c r="AC48" s="13">
        <v>1</v>
      </c>
      <c r="AD48" s="13">
        <v>1</v>
      </c>
      <c r="AE48" s="13">
        <v>1</v>
      </c>
      <c r="AF48" s="13">
        <v>1</v>
      </c>
      <c r="AG48" s="13"/>
      <c r="AH48" s="13"/>
      <c r="AI48" s="13"/>
      <c r="AJ48" s="13"/>
    </row>
    <row r="49" spans="1:58" ht="42" customHeight="1">
      <c r="A49" s="8"/>
      <c r="B49" s="18" t="s">
        <v>496</v>
      </c>
      <c r="C49" s="8" t="s">
        <v>21</v>
      </c>
      <c r="D49" s="10">
        <v>100</v>
      </c>
      <c r="E49" s="10">
        <v>100</v>
      </c>
      <c r="F49" s="10">
        <v>100</v>
      </c>
      <c r="G49" s="545">
        <f t="shared" si="7"/>
        <v>100</v>
      </c>
      <c r="H49" s="10"/>
      <c r="I49" s="13">
        <v>100</v>
      </c>
      <c r="J49" s="532">
        <v>100</v>
      </c>
      <c r="K49" s="532">
        <v>100</v>
      </c>
      <c r="L49" s="532">
        <v>100</v>
      </c>
      <c r="M49" s="13">
        <v>100</v>
      </c>
      <c r="N49" s="532">
        <v>100</v>
      </c>
      <c r="O49" s="532">
        <v>100</v>
      </c>
      <c r="P49" s="532">
        <v>100</v>
      </c>
      <c r="Q49" s="13">
        <v>100</v>
      </c>
      <c r="R49" s="532">
        <v>0</v>
      </c>
      <c r="S49" s="532">
        <v>100</v>
      </c>
      <c r="T49" s="532">
        <v>100</v>
      </c>
      <c r="U49" s="13">
        <v>100</v>
      </c>
      <c r="V49" s="532">
        <v>100</v>
      </c>
      <c r="W49" s="532">
        <v>100</v>
      </c>
      <c r="X49" s="532">
        <v>100</v>
      </c>
      <c r="Y49" s="13">
        <v>100</v>
      </c>
      <c r="Z49" s="532">
        <v>0</v>
      </c>
      <c r="AA49" s="532">
        <v>100</v>
      </c>
      <c r="AB49" s="532">
        <v>100</v>
      </c>
      <c r="AC49" s="13">
        <v>100</v>
      </c>
      <c r="AD49" s="532">
        <v>100</v>
      </c>
      <c r="AE49" s="532">
        <v>100</v>
      </c>
      <c r="AF49" s="532">
        <v>100</v>
      </c>
      <c r="AG49" s="13"/>
      <c r="AH49" s="13"/>
      <c r="AI49" s="13"/>
      <c r="AJ49" s="13"/>
    </row>
    <row r="50" spans="1:58" ht="42" hidden="1" customHeight="1">
      <c r="A50" s="8"/>
      <c r="B50" s="530" t="s">
        <v>494</v>
      </c>
      <c r="C50" s="8"/>
      <c r="D50" s="11">
        <v>6</v>
      </c>
      <c r="E50" s="10">
        <v>6</v>
      </c>
      <c r="F50" s="10">
        <v>6</v>
      </c>
      <c r="G50" s="545">
        <f t="shared" si="7"/>
        <v>100</v>
      </c>
      <c r="H50" s="11"/>
      <c r="I50" s="13">
        <v>1</v>
      </c>
      <c r="J50" s="13">
        <v>1</v>
      </c>
      <c r="K50" s="13">
        <v>1</v>
      </c>
      <c r="L50" s="13">
        <v>1</v>
      </c>
      <c r="M50" s="13">
        <v>1</v>
      </c>
      <c r="N50" s="13">
        <v>1</v>
      </c>
      <c r="O50" s="13">
        <v>1</v>
      </c>
      <c r="P50" s="13">
        <v>1</v>
      </c>
      <c r="Q50" s="13">
        <v>1</v>
      </c>
      <c r="R50" s="13">
        <v>0</v>
      </c>
      <c r="S50" s="13">
        <v>1</v>
      </c>
      <c r="T50" s="13">
        <v>1</v>
      </c>
      <c r="U50" s="13">
        <v>1</v>
      </c>
      <c r="V50" s="13">
        <v>1</v>
      </c>
      <c r="W50" s="13">
        <v>1</v>
      </c>
      <c r="X50" s="13">
        <v>1</v>
      </c>
      <c r="Y50" s="13">
        <v>1</v>
      </c>
      <c r="Z50" s="13">
        <v>0</v>
      </c>
      <c r="AA50" s="13">
        <v>1</v>
      </c>
      <c r="AB50" s="13">
        <v>1</v>
      </c>
      <c r="AC50" s="13">
        <v>1</v>
      </c>
      <c r="AD50" s="13">
        <v>1</v>
      </c>
      <c r="AE50" s="13">
        <v>1</v>
      </c>
      <c r="AF50" s="13">
        <v>1</v>
      </c>
      <c r="AG50" s="13">
        <v>0</v>
      </c>
      <c r="AH50" s="13"/>
      <c r="AI50" s="13"/>
      <c r="AJ50" s="13"/>
    </row>
    <row r="51" spans="1:58" ht="42" customHeight="1">
      <c r="A51" s="8"/>
      <c r="B51" s="18" t="s">
        <v>497</v>
      </c>
      <c r="C51" s="8" t="s">
        <v>21</v>
      </c>
      <c r="D51" s="10">
        <v>100</v>
      </c>
      <c r="E51" s="10">
        <v>100</v>
      </c>
      <c r="F51" s="10">
        <v>100</v>
      </c>
      <c r="G51" s="545">
        <f t="shared" si="7"/>
        <v>100</v>
      </c>
      <c r="H51" s="10"/>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v>100</v>
      </c>
      <c r="AH51" s="532">
        <v>50</v>
      </c>
      <c r="AI51" s="532">
        <v>100</v>
      </c>
      <c r="AJ51" s="532">
        <v>100</v>
      </c>
    </row>
    <row r="52" spans="1:58" ht="51.75" hidden="1" customHeight="1">
      <c r="A52" s="8"/>
      <c r="B52" s="530" t="s">
        <v>494</v>
      </c>
      <c r="C52" s="8"/>
      <c r="D52" s="11">
        <v>2</v>
      </c>
      <c r="E52" s="10">
        <v>2</v>
      </c>
      <c r="F52" s="10"/>
      <c r="G52" s="545">
        <f t="shared" si="7"/>
        <v>0</v>
      </c>
      <c r="H52" s="11"/>
      <c r="I52" s="13">
        <v>0</v>
      </c>
      <c r="J52" s="13"/>
      <c r="K52" s="13"/>
      <c r="L52" s="13"/>
      <c r="M52" s="13"/>
      <c r="N52" s="13"/>
      <c r="O52" s="13"/>
      <c r="P52" s="13"/>
      <c r="Q52" s="13"/>
      <c r="R52" s="13"/>
      <c r="S52" s="13"/>
      <c r="T52" s="13"/>
      <c r="U52" s="13"/>
      <c r="V52" s="13"/>
      <c r="W52" s="13"/>
      <c r="X52" s="13"/>
      <c r="Y52" s="13"/>
      <c r="Z52" s="13"/>
      <c r="AA52" s="13"/>
      <c r="AB52" s="13"/>
      <c r="AC52" s="13"/>
      <c r="AD52" s="13"/>
      <c r="AE52" s="13"/>
      <c r="AF52" s="13"/>
      <c r="AG52" s="13">
        <v>2</v>
      </c>
      <c r="AH52" s="13">
        <v>1</v>
      </c>
      <c r="AI52" s="13">
        <v>2</v>
      </c>
      <c r="AJ52" s="13">
        <v>2</v>
      </c>
    </row>
    <row r="53" spans="1:58" ht="36.75" customHeight="1">
      <c r="A53" s="8"/>
      <c r="B53" s="9" t="s">
        <v>498</v>
      </c>
      <c r="C53" s="8" t="s">
        <v>485</v>
      </c>
      <c r="D53" s="11">
        <v>18</v>
      </c>
      <c r="E53" s="10">
        <f t="shared" ref="E53" si="16">K53+O53+S53+W53+AA53+AE53+AI53</f>
        <v>19</v>
      </c>
      <c r="F53" s="10">
        <v>19</v>
      </c>
      <c r="G53" s="545">
        <f t="shared" si="7"/>
        <v>105.55555555555556</v>
      </c>
      <c r="H53" s="11"/>
      <c r="I53" s="13">
        <v>4</v>
      </c>
      <c r="J53" s="13">
        <v>4</v>
      </c>
      <c r="K53" s="13">
        <v>5</v>
      </c>
      <c r="L53" s="13">
        <v>5</v>
      </c>
      <c r="M53" s="13">
        <v>6</v>
      </c>
      <c r="N53" s="13">
        <v>6</v>
      </c>
      <c r="O53" s="13">
        <v>6</v>
      </c>
      <c r="P53" s="13">
        <v>6</v>
      </c>
      <c r="Q53" s="13">
        <v>4</v>
      </c>
      <c r="R53" s="13">
        <v>2</v>
      </c>
      <c r="S53" s="13">
        <v>4</v>
      </c>
      <c r="T53" s="13">
        <v>4</v>
      </c>
      <c r="U53" s="13">
        <v>1</v>
      </c>
      <c r="V53" s="13">
        <v>1</v>
      </c>
      <c r="W53" s="13">
        <v>1</v>
      </c>
      <c r="X53" s="13">
        <v>1</v>
      </c>
      <c r="Y53" s="13">
        <v>2</v>
      </c>
      <c r="Z53" s="13">
        <v>1</v>
      </c>
      <c r="AA53" s="13">
        <v>2</v>
      </c>
      <c r="AB53" s="13">
        <v>2</v>
      </c>
      <c r="AC53" s="13">
        <v>1</v>
      </c>
      <c r="AD53" s="13">
        <v>1</v>
      </c>
      <c r="AE53" s="13">
        <v>1</v>
      </c>
      <c r="AF53" s="13">
        <v>1</v>
      </c>
      <c r="AG53" s="13">
        <v>0</v>
      </c>
      <c r="AH53" s="13">
        <v>0</v>
      </c>
      <c r="AI53" s="13">
        <v>0</v>
      </c>
      <c r="AJ53" s="13"/>
    </row>
    <row r="54" spans="1:58" ht="59.25" customHeight="1">
      <c r="A54" s="8"/>
      <c r="B54" s="18" t="s">
        <v>499</v>
      </c>
      <c r="C54" s="8" t="s">
        <v>485</v>
      </c>
      <c r="D54" s="11">
        <v>6</v>
      </c>
      <c r="E54" s="10">
        <f t="shared" ref="E54" si="17">K54+O54+S54+W54+AA54+AE54+AI54</f>
        <v>13</v>
      </c>
      <c r="F54" s="10">
        <v>5</v>
      </c>
      <c r="G54" s="545">
        <f t="shared" si="7"/>
        <v>83.333333333333343</v>
      </c>
      <c r="H54" s="12"/>
      <c r="I54" s="13">
        <v>1</v>
      </c>
      <c r="J54" s="13">
        <v>1</v>
      </c>
      <c r="K54" s="13">
        <v>3</v>
      </c>
      <c r="L54" s="13">
        <v>2</v>
      </c>
      <c r="M54" s="13">
        <v>0</v>
      </c>
      <c r="N54" s="13">
        <v>1</v>
      </c>
      <c r="O54" s="13">
        <v>1</v>
      </c>
      <c r="P54" s="13">
        <v>1</v>
      </c>
      <c r="Q54" s="13">
        <v>1</v>
      </c>
      <c r="R54" s="13">
        <v>1</v>
      </c>
      <c r="S54" s="13">
        <v>2</v>
      </c>
      <c r="T54" s="13"/>
      <c r="U54" s="13">
        <v>0</v>
      </c>
      <c r="V54" s="13">
        <v>1</v>
      </c>
      <c r="W54" s="13">
        <v>1</v>
      </c>
      <c r="X54" s="13">
        <v>1</v>
      </c>
      <c r="Y54" s="13">
        <v>2</v>
      </c>
      <c r="Z54" s="13"/>
      <c r="AA54" s="13">
        <v>2</v>
      </c>
      <c r="AB54" s="13"/>
      <c r="AC54" s="13">
        <v>0</v>
      </c>
      <c r="AD54" s="13">
        <v>1</v>
      </c>
      <c r="AE54" s="13">
        <v>1</v>
      </c>
      <c r="AF54" s="13"/>
      <c r="AG54" s="13">
        <v>2</v>
      </c>
      <c r="AH54" s="13">
        <v>1</v>
      </c>
      <c r="AI54" s="13">
        <v>3</v>
      </c>
      <c r="AJ54" s="13"/>
    </row>
    <row r="55" spans="1:58" ht="45" customHeight="1">
      <c r="A55" s="8" t="s">
        <v>86</v>
      </c>
      <c r="B55" s="18" t="s">
        <v>500</v>
      </c>
      <c r="C55" s="8" t="s">
        <v>21</v>
      </c>
      <c r="D55" s="12">
        <v>64.285714285713993</v>
      </c>
      <c r="E55" s="12">
        <f>E53/E42%</f>
        <v>67.857142857142847</v>
      </c>
      <c r="F55" s="12">
        <f>19/28%</f>
        <v>67.857142857142847</v>
      </c>
      <c r="G55" s="545">
        <f t="shared" si="7"/>
        <v>105.55555555555603</v>
      </c>
      <c r="H55" s="12"/>
      <c r="I55" s="12">
        <f t="shared" ref="I55:AJ55" si="18">I53/I42%</f>
        <v>80</v>
      </c>
      <c r="J55" s="12">
        <f t="shared" si="18"/>
        <v>100</v>
      </c>
      <c r="K55" s="12">
        <f t="shared" si="18"/>
        <v>100</v>
      </c>
      <c r="L55" s="12">
        <f t="shared" si="18"/>
        <v>125</v>
      </c>
      <c r="M55" s="12">
        <f t="shared" si="18"/>
        <v>100</v>
      </c>
      <c r="N55" s="12">
        <f t="shared" si="18"/>
        <v>100</v>
      </c>
      <c r="O55" s="12">
        <f t="shared" si="18"/>
        <v>100</v>
      </c>
      <c r="P55" s="12">
        <f t="shared" si="18"/>
        <v>100</v>
      </c>
      <c r="Q55" s="12">
        <f t="shared" si="18"/>
        <v>100</v>
      </c>
      <c r="R55" s="12">
        <f t="shared" si="18"/>
        <v>66.666666666666671</v>
      </c>
      <c r="S55" s="12">
        <f t="shared" si="18"/>
        <v>100</v>
      </c>
      <c r="T55" s="12">
        <f t="shared" si="18"/>
        <v>100</v>
      </c>
      <c r="U55" s="12">
        <f t="shared" si="18"/>
        <v>33.333333333333336</v>
      </c>
      <c r="V55" s="12">
        <f t="shared" si="18"/>
        <v>33.333333333333336</v>
      </c>
      <c r="W55" s="12">
        <f t="shared" si="18"/>
        <v>33.333333333333336</v>
      </c>
      <c r="X55" s="12">
        <f t="shared" si="18"/>
        <v>33.333333333333336</v>
      </c>
      <c r="Y55" s="12">
        <f t="shared" si="18"/>
        <v>66.666666666666671</v>
      </c>
      <c r="Z55" s="12">
        <f t="shared" si="18"/>
        <v>100</v>
      </c>
      <c r="AA55" s="12">
        <f t="shared" si="18"/>
        <v>66.666666666666671</v>
      </c>
      <c r="AB55" s="12">
        <f t="shared" si="18"/>
        <v>66.666666666666671</v>
      </c>
      <c r="AC55" s="12">
        <f t="shared" si="18"/>
        <v>33.333333333333336</v>
      </c>
      <c r="AD55" s="12">
        <f t="shared" si="18"/>
        <v>33.333333333333336</v>
      </c>
      <c r="AE55" s="12">
        <f t="shared" si="18"/>
        <v>33.333333333333336</v>
      </c>
      <c r="AF55" s="12">
        <f t="shared" si="18"/>
        <v>33.333333333333336</v>
      </c>
      <c r="AG55" s="12">
        <f t="shared" si="18"/>
        <v>0</v>
      </c>
      <c r="AH55" s="12">
        <f t="shared" si="18"/>
        <v>0</v>
      </c>
      <c r="AI55" s="12">
        <f t="shared" si="18"/>
        <v>0</v>
      </c>
      <c r="AJ55" s="12">
        <f t="shared" si="18"/>
        <v>0</v>
      </c>
    </row>
    <row r="56" spans="1:58" s="528" customFormat="1" ht="36.75" customHeight="1">
      <c r="A56" s="63">
        <v>8</v>
      </c>
      <c r="B56" s="538" t="s">
        <v>501</v>
      </c>
      <c r="C56" s="63" t="s">
        <v>235</v>
      </c>
      <c r="D56" s="536">
        <v>504</v>
      </c>
      <c r="E56" s="536">
        <f t="shared" ref="E56:F56" si="19">K56+O56+S56+W56+AA56+AE56+AI56</f>
        <v>497</v>
      </c>
      <c r="F56" s="536">
        <f t="shared" si="19"/>
        <v>497</v>
      </c>
      <c r="G56" s="555">
        <f t="shared" si="7"/>
        <v>98.611111111111114</v>
      </c>
      <c r="H56" s="536"/>
      <c r="I56" s="537">
        <f>+I58+I60+I62</f>
        <v>101</v>
      </c>
      <c r="J56" s="537">
        <f t="shared" ref="J56:AJ56" si="20">+J58+J60+J62</f>
        <v>101</v>
      </c>
      <c r="K56" s="537">
        <f t="shared" si="20"/>
        <v>101</v>
      </c>
      <c r="L56" s="537">
        <f t="shared" si="20"/>
        <v>101</v>
      </c>
      <c r="M56" s="537">
        <f t="shared" si="20"/>
        <v>104</v>
      </c>
      <c r="N56" s="537">
        <f t="shared" si="20"/>
        <v>104</v>
      </c>
      <c r="O56" s="537">
        <f t="shared" si="20"/>
        <v>104</v>
      </c>
      <c r="P56" s="537">
        <f t="shared" si="20"/>
        <v>104</v>
      </c>
      <c r="Q56" s="537">
        <f t="shared" si="20"/>
        <v>67</v>
      </c>
      <c r="R56" s="537">
        <f t="shared" si="20"/>
        <v>67</v>
      </c>
      <c r="S56" s="537">
        <f t="shared" si="20"/>
        <v>67</v>
      </c>
      <c r="T56" s="537">
        <f t="shared" si="20"/>
        <v>67</v>
      </c>
      <c r="U56" s="537">
        <f t="shared" si="20"/>
        <v>34</v>
      </c>
      <c r="V56" s="537">
        <f t="shared" si="20"/>
        <v>34</v>
      </c>
      <c r="W56" s="537">
        <f t="shared" si="20"/>
        <v>34</v>
      </c>
      <c r="X56" s="537">
        <f t="shared" si="20"/>
        <v>34</v>
      </c>
      <c r="Y56" s="537">
        <f t="shared" si="20"/>
        <v>50</v>
      </c>
      <c r="Z56" s="537">
        <f t="shared" si="20"/>
        <v>57</v>
      </c>
      <c r="AA56" s="537">
        <f t="shared" si="20"/>
        <v>57</v>
      </c>
      <c r="AB56" s="537">
        <f t="shared" si="20"/>
        <v>57</v>
      </c>
      <c r="AC56" s="537">
        <f t="shared" si="20"/>
        <v>53</v>
      </c>
      <c r="AD56" s="537">
        <f t="shared" si="20"/>
        <v>53</v>
      </c>
      <c r="AE56" s="537">
        <f t="shared" si="20"/>
        <v>53</v>
      </c>
      <c r="AF56" s="537">
        <f t="shared" si="20"/>
        <v>53</v>
      </c>
      <c r="AG56" s="537">
        <f t="shared" si="20"/>
        <v>81</v>
      </c>
      <c r="AH56" s="537">
        <f t="shared" si="20"/>
        <v>81</v>
      </c>
      <c r="AI56" s="537">
        <f t="shared" si="20"/>
        <v>81</v>
      </c>
      <c r="AJ56" s="537">
        <f t="shared" si="20"/>
        <v>81</v>
      </c>
    </row>
    <row r="57" spans="1:58" ht="36.75" customHeight="1">
      <c r="A57" s="8"/>
      <c r="B57" s="9" t="s">
        <v>502</v>
      </c>
      <c r="C57" s="8" t="s">
        <v>21</v>
      </c>
      <c r="D57" s="11">
        <v>100</v>
      </c>
      <c r="E57" s="11">
        <v>100</v>
      </c>
      <c r="F57" s="11">
        <v>100</v>
      </c>
      <c r="G57" s="545">
        <f t="shared" si="7"/>
        <v>100</v>
      </c>
      <c r="H57" s="11"/>
      <c r="I57" s="13">
        <v>100</v>
      </c>
      <c r="J57" s="13">
        <v>100</v>
      </c>
      <c r="K57" s="13">
        <v>100</v>
      </c>
      <c r="L57" s="13">
        <v>100</v>
      </c>
      <c r="M57" s="13">
        <v>100</v>
      </c>
      <c r="N57" s="13">
        <v>100</v>
      </c>
      <c r="O57" s="13">
        <v>100</v>
      </c>
      <c r="P57" s="13">
        <v>100</v>
      </c>
      <c r="Q57" s="13">
        <v>100</v>
      </c>
      <c r="R57" s="13">
        <v>100</v>
      </c>
      <c r="S57" s="13">
        <v>100</v>
      </c>
      <c r="T57" s="13">
        <v>100</v>
      </c>
      <c r="U57" s="13">
        <v>100</v>
      </c>
      <c r="V57" s="13">
        <v>100</v>
      </c>
      <c r="W57" s="13">
        <v>100</v>
      </c>
      <c r="X57" s="13">
        <v>100</v>
      </c>
      <c r="Y57" s="13">
        <v>100</v>
      </c>
      <c r="Z57" s="13">
        <v>100</v>
      </c>
      <c r="AA57" s="13">
        <v>100</v>
      </c>
      <c r="AB57" s="13">
        <v>100</v>
      </c>
      <c r="AC57" s="13">
        <v>100</v>
      </c>
      <c r="AD57" s="13">
        <v>100</v>
      </c>
      <c r="AE57" s="13">
        <v>100</v>
      </c>
      <c r="AF57" s="13">
        <v>100</v>
      </c>
      <c r="AG57" s="13">
        <v>100</v>
      </c>
      <c r="AH57" s="13">
        <v>100</v>
      </c>
      <c r="AI57" s="13">
        <v>100</v>
      </c>
      <c r="AJ57" s="13">
        <v>100</v>
      </c>
    </row>
    <row r="58" spans="1:58" s="174" customFormat="1" ht="36.75" customHeight="1">
      <c r="A58" s="167" t="s">
        <v>503</v>
      </c>
      <c r="B58" s="168" t="s">
        <v>504</v>
      </c>
      <c r="C58" s="167" t="s">
        <v>235</v>
      </c>
      <c r="D58" s="169">
        <v>170</v>
      </c>
      <c r="E58" s="169">
        <f t="shared" ref="E58:F58" si="21">K58+O58+S58+W58+AA58+AE58+AI58</f>
        <v>172</v>
      </c>
      <c r="F58" s="169">
        <f t="shared" si="21"/>
        <v>172</v>
      </c>
      <c r="G58" s="556">
        <f t="shared" si="7"/>
        <v>101.17647058823529</v>
      </c>
      <c r="H58" s="169"/>
      <c r="I58" s="312">
        <v>34</v>
      </c>
      <c r="J58" s="172">
        <v>34</v>
      </c>
      <c r="K58" s="172">
        <v>34</v>
      </c>
      <c r="L58" s="172">
        <v>34</v>
      </c>
      <c r="M58" s="172">
        <v>42</v>
      </c>
      <c r="N58" s="172">
        <v>42</v>
      </c>
      <c r="O58" s="172">
        <v>42</v>
      </c>
      <c r="P58" s="172">
        <v>42</v>
      </c>
      <c r="Q58" s="172">
        <v>27</v>
      </c>
      <c r="R58" s="172">
        <v>27</v>
      </c>
      <c r="S58" s="172">
        <v>27</v>
      </c>
      <c r="T58" s="172">
        <v>27</v>
      </c>
      <c r="U58" s="172">
        <v>7</v>
      </c>
      <c r="V58" s="172">
        <v>7</v>
      </c>
      <c r="W58" s="172">
        <v>7</v>
      </c>
      <c r="X58" s="172">
        <v>7</v>
      </c>
      <c r="Y58" s="172">
        <v>20</v>
      </c>
      <c r="Z58" s="172">
        <v>20</v>
      </c>
      <c r="AA58" s="172">
        <v>20</v>
      </c>
      <c r="AB58" s="172">
        <v>20</v>
      </c>
      <c r="AC58" s="172">
        <v>18</v>
      </c>
      <c r="AD58" s="172">
        <v>18</v>
      </c>
      <c r="AE58" s="172">
        <v>18</v>
      </c>
      <c r="AF58" s="172">
        <v>18</v>
      </c>
      <c r="AG58" s="172">
        <v>24</v>
      </c>
      <c r="AH58" s="172">
        <v>24</v>
      </c>
      <c r="AI58" s="172">
        <v>24</v>
      </c>
      <c r="AJ58" s="172">
        <v>24</v>
      </c>
      <c r="AK58" s="173"/>
      <c r="AL58" s="173"/>
      <c r="AM58" s="173"/>
      <c r="AN58" s="173"/>
      <c r="AO58" s="173"/>
      <c r="AP58" s="173"/>
      <c r="AQ58" s="173"/>
      <c r="AR58" s="173"/>
      <c r="AS58" s="173"/>
      <c r="AT58" s="173"/>
      <c r="AU58" s="173"/>
      <c r="AV58" s="173"/>
      <c r="AW58" s="173"/>
      <c r="AX58" s="173"/>
      <c r="AY58" s="173"/>
      <c r="AZ58" s="173"/>
      <c r="BA58" s="173"/>
      <c r="BB58" s="173"/>
      <c r="BC58" s="173"/>
      <c r="BD58" s="173"/>
      <c r="BE58" s="173"/>
      <c r="BF58" s="173"/>
    </row>
    <row r="59" spans="1:58" ht="36.75" customHeight="1">
      <c r="A59" s="8"/>
      <c r="B59" s="9" t="s">
        <v>502</v>
      </c>
      <c r="C59" s="8" t="s">
        <v>21</v>
      </c>
      <c r="D59" s="11">
        <v>100</v>
      </c>
      <c r="E59" s="11">
        <v>100</v>
      </c>
      <c r="F59" s="11">
        <v>100</v>
      </c>
      <c r="G59" s="545">
        <f t="shared" si="7"/>
        <v>100</v>
      </c>
      <c r="H59" s="11"/>
      <c r="I59" s="13">
        <v>100</v>
      </c>
      <c r="J59" s="13">
        <v>100</v>
      </c>
      <c r="K59" s="13">
        <v>100</v>
      </c>
      <c r="L59" s="13">
        <v>100</v>
      </c>
      <c r="M59" s="13">
        <v>100</v>
      </c>
      <c r="N59" s="13">
        <v>100</v>
      </c>
      <c r="O59" s="13">
        <v>100</v>
      </c>
      <c r="P59" s="13">
        <v>100</v>
      </c>
      <c r="Q59" s="13">
        <v>100</v>
      </c>
      <c r="R59" s="13">
        <v>100</v>
      </c>
      <c r="S59" s="13">
        <v>100</v>
      </c>
      <c r="T59" s="13">
        <v>100</v>
      </c>
      <c r="U59" s="13">
        <v>100</v>
      </c>
      <c r="V59" s="13">
        <v>100</v>
      </c>
      <c r="W59" s="13">
        <v>100</v>
      </c>
      <c r="X59" s="13">
        <v>100</v>
      </c>
      <c r="Y59" s="13">
        <v>100</v>
      </c>
      <c r="Z59" s="13">
        <v>100</v>
      </c>
      <c r="AA59" s="13">
        <v>100</v>
      </c>
      <c r="AB59" s="13">
        <v>100</v>
      </c>
      <c r="AC59" s="13">
        <v>100</v>
      </c>
      <c r="AD59" s="13">
        <v>100</v>
      </c>
      <c r="AE59" s="13">
        <v>100</v>
      </c>
      <c r="AF59" s="13">
        <v>100</v>
      </c>
      <c r="AG59" s="13">
        <v>100</v>
      </c>
      <c r="AH59" s="13">
        <v>100</v>
      </c>
      <c r="AI59" s="13">
        <v>100</v>
      </c>
      <c r="AJ59" s="13">
        <v>100</v>
      </c>
    </row>
    <row r="60" spans="1:58" s="174" customFormat="1" ht="36.75" customHeight="1">
      <c r="A60" s="167" t="s">
        <v>505</v>
      </c>
      <c r="B60" s="168" t="s">
        <v>506</v>
      </c>
      <c r="C60" s="167" t="s">
        <v>235</v>
      </c>
      <c r="D60" s="169">
        <v>198</v>
      </c>
      <c r="E60" s="169">
        <f t="shared" ref="E60:F60" si="22">K60+O60+S60+W60+AA60+AE60+AI60</f>
        <v>182</v>
      </c>
      <c r="F60" s="169">
        <f t="shared" si="22"/>
        <v>182</v>
      </c>
      <c r="G60" s="556">
        <f t="shared" si="7"/>
        <v>91.919191919191917</v>
      </c>
      <c r="H60" s="169"/>
      <c r="I60" s="312">
        <v>42</v>
      </c>
      <c r="J60" s="312">
        <v>42</v>
      </c>
      <c r="K60" s="312">
        <v>42</v>
      </c>
      <c r="L60" s="312">
        <v>42</v>
      </c>
      <c r="M60" s="172">
        <v>39</v>
      </c>
      <c r="N60" s="172">
        <v>39</v>
      </c>
      <c r="O60" s="172">
        <v>39</v>
      </c>
      <c r="P60" s="172">
        <v>39</v>
      </c>
      <c r="Q60" s="172">
        <v>20</v>
      </c>
      <c r="R60" s="172">
        <v>20</v>
      </c>
      <c r="S60" s="172">
        <v>20</v>
      </c>
      <c r="T60" s="172">
        <v>20</v>
      </c>
      <c r="U60" s="172">
        <v>12</v>
      </c>
      <c r="V60" s="172">
        <v>12</v>
      </c>
      <c r="W60" s="172">
        <v>12</v>
      </c>
      <c r="X60" s="172">
        <v>12</v>
      </c>
      <c r="Y60" s="172">
        <v>18</v>
      </c>
      <c r="Z60" s="172">
        <v>18</v>
      </c>
      <c r="AA60" s="172">
        <v>18</v>
      </c>
      <c r="AB60" s="172">
        <v>18</v>
      </c>
      <c r="AC60" s="172">
        <v>20</v>
      </c>
      <c r="AD60" s="172">
        <v>20</v>
      </c>
      <c r="AE60" s="172">
        <v>20</v>
      </c>
      <c r="AF60" s="172">
        <v>20</v>
      </c>
      <c r="AG60" s="172">
        <v>31</v>
      </c>
      <c r="AH60" s="172">
        <v>31</v>
      </c>
      <c r="AI60" s="172">
        <v>31</v>
      </c>
      <c r="AJ60" s="172">
        <v>31</v>
      </c>
      <c r="AK60" s="173"/>
      <c r="AL60" s="173"/>
      <c r="AM60" s="173"/>
      <c r="AN60" s="173"/>
      <c r="AO60" s="173"/>
      <c r="AP60" s="173"/>
      <c r="AQ60" s="173"/>
      <c r="AR60" s="173"/>
      <c r="AS60" s="173"/>
      <c r="AT60" s="173"/>
      <c r="AU60" s="173"/>
      <c r="AV60" s="173"/>
      <c r="AW60" s="173"/>
      <c r="AX60" s="173"/>
      <c r="AY60" s="173"/>
      <c r="AZ60" s="173"/>
      <c r="BA60" s="173"/>
      <c r="BB60" s="173"/>
      <c r="BC60" s="173"/>
      <c r="BD60" s="173"/>
      <c r="BE60" s="173"/>
      <c r="BF60" s="173"/>
    </row>
    <row r="61" spans="1:58" ht="36.75" customHeight="1">
      <c r="A61" s="8"/>
      <c r="B61" s="9" t="s">
        <v>502</v>
      </c>
      <c r="C61" s="8" t="s">
        <v>21</v>
      </c>
      <c r="D61" s="11">
        <v>100</v>
      </c>
      <c r="E61" s="11">
        <v>100</v>
      </c>
      <c r="F61" s="11">
        <v>100</v>
      </c>
      <c r="G61" s="545">
        <f t="shared" si="7"/>
        <v>100</v>
      </c>
      <c r="H61" s="11"/>
      <c r="I61" s="13">
        <v>100</v>
      </c>
      <c r="J61" s="13">
        <v>100</v>
      </c>
      <c r="K61" s="13">
        <v>100</v>
      </c>
      <c r="L61" s="13">
        <v>100</v>
      </c>
      <c r="M61" s="13">
        <v>100</v>
      </c>
      <c r="N61" s="13">
        <v>100</v>
      </c>
      <c r="O61" s="13">
        <v>100</v>
      </c>
      <c r="P61" s="13">
        <v>100</v>
      </c>
      <c r="Q61" s="13">
        <v>100</v>
      </c>
      <c r="R61" s="13">
        <v>100</v>
      </c>
      <c r="S61" s="13">
        <v>100</v>
      </c>
      <c r="T61" s="13">
        <v>100</v>
      </c>
      <c r="U61" s="13">
        <v>100</v>
      </c>
      <c r="V61" s="13">
        <v>100</v>
      </c>
      <c r="W61" s="13">
        <v>100</v>
      </c>
      <c r="X61" s="13">
        <v>100</v>
      </c>
      <c r="Y61" s="13">
        <v>100</v>
      </c>
      <c r="Z61" s="13">
        <v>100</v>
      </c>
      <c r="AA61" s="13">
        <v>100</v>
      </c>
      <c r="AB61" s="13">
        <v>100</v>
      </c>
      <c r="AC61" s="13">
        <v>100</v>
      </c>
      <c r="AD61" s="13">
        <v>100</v>
      </c>
      <c r="AE61" s="13">
        <v>100</v>
      </c>
      <c r="AF61" s="13">
        <v>100</v>
      </c>
      <c r="AG61" s="13">
        <v>100</v>
      </c>
      <c r="AH61" s="13">
        <v>100</v>
      </c>
      <c r="AI61" s="13">
        <v>100</v>
      </c>
      <c r="AJ61" s="13">
        <v>100</v>
      </c>
    </row>
    <row r="62" spans="1:58" s="174" customFormat="1" ht="36.75" customHeight="1">
      <c r="A62" s="167" t="s">
        <v>507</v>
      </c>
      <c r="B62" s="168" t="s">
        <v>508</v>
      </c>
      <c r="C62" s="167" t="s">
        <v>235</v>
      </c>
      <c r="D62" s="169">
        <v>136</v>
      </c>
      <c r="E62" s="169">
        <f t="shared" ref="E62:F62" si="23">K62+O62+S62+W62+AA62+AE62+AI62</f>
        <v>143</v>
      </c>
      <c r="F62" s="169">
        <f t="shared" si="23"/>
        <v>143</v>
      </c>
      <c r="G62" s="556">
        <f t="shared" si="7"/>
        <v>105.14705882352941</v>
      </c>
      <c r="H62" s="169"/>
      <c r="I62" s="172">
        <v>25</v>
      </c>
      <c r="J62" s="172">
        <v>25</v>
      </c>
      <c r="K62" s="172">
        <v>25</v>
      </c>
      <c r="L62" s="172">
        <v>25</v>
      </c>
      <c r="M62" s="172">
        <v>23</v>
      </c>
      <c r="N62" s="172">
        <v>23</v>
      </c>
      <c r="O62" s="172">
        <v>23</v>
      </c>
      <c r="P62" s="172">
        <v>23</v>
      </c>
      <c r="Q62" s="172">
        <v>20</v>
      </c>
      <c r="R62" s="172">
        <v>20</v>
      </c>
      <c r="S62" s="172">
        <v>20</v>
      </c>
      <c r="T62" s="172">
        <v>20</v>
      </c>
      <c r="U62" s="172">
        <v>15</v>
      </c>
      <c r="V62" s="172">
        <v>15</v>
      </c>
      <c r="W62" s="172">
        <v>15</v>
      </c>
      <c r="X62" s="172">
        <v>15</v>
      </c>
      <c r="Y62" s="172">
        <v>12</v>
      </c>
      <c r="Z62" s="172">
        <v>19</v>
      </c>
      <c r="AA62" s="172">
        <v>19</v>
      </c>
      <c r="AB62" s="172">
        <v>19</v>
      </c>
      <c r="AC62" s="172">
        <v>15</v>
      </c>
      <c r="AD62" s="172">
        <v>15</v>
      </c>
      <c r="AE62" s="172">
        <v>15</v>
      </c>
      <c r="AF62" s="172">
        <v>15</v>
      </c>
      <c r="AG62" s="172">
        <v>26</v>
      </c>
      <c r="AH62" s="172">
        <v>26</v>
      </c>
      <c r="AI62" s="172">
        <v>26</v>
      </c>
      <c r="AJ62" s="172">
        <v>26</v>
      </c>
      <c r="AK62" s="173"/>
      <c r="AL62" s="173"/>
      <c r="AM62" s="173"/>
      <c r="AN62" s="173"/>
      <c r="AO62" s="173"/>
      <c r="AP62" s="173"/>
      <c r="AQ62" s="173"/>
      <c r="AR62" s="173"/>
      <c r="AS62" s="173"/>
      <c r="AT62" s="173"/>
      <c r="AU62" s="173"/>
      <c r="AV62" s="173"/>
      <c r="AW62" s="173"/>
      <c r="AX62" s="173"/>
      <c r="AY62" s="173"/>
      <c r="AZ62" s="173"/>
      <c r="BA62" s="173"/>
      <c r="BB62" s="173"/>
      <c r="BC62" s="173"/>
      <c r="BD62" s="173"/>
      <c r="BE62" s="173"/>
      <c r="BF62" s="173"/>
    </row>
    <row r="63" spans="1:58" ht="36.75" customHeight="1">
      <c r="A63" s="8"/>
      <c r="B63" s="9" t="s">
        <v>502</v>
      </c>
      <c r="C63" s="8" t="s">
        <v>21</v>
      </c>
      <c r="D63" s="11">
        <v>100</v>
      </c>
      <c r="E63" s="11">
        <v>100</v>
      </c>
      <c r="F63" s="11">
        <v>100</v>
      </c>
      <c r="G63" s="545">
        <f t="shared" si="7"/>
        <v>100</v>
      </c>
      <c r="H63" s="11"/>
      <c r="I63" s="13">
        <v>100</v>
      </c>
      <c r="J63" s="13">
        <v>100</v>
      </c>
      <c r="K63" s="13">
        <v>100</v>
      </c>
      <c r="L63" s="13">
        <v>100</v>
      </c>
      <c r="M63" s="13">
        <v>100</v>
      </c>
      <c r="N63" s="13">
        <v>100</v>
      </c>
      <c r="O63" s="13">
        <v>100</v>
      </c>
      <c r="P63" s="13">
        <v>100</v>
      </c>
      <c r="Q63" s="13">
        <v>100</v>
      </c>
      <c r="R63" s="13">
        <v>100</v>
      </c>
      <c r="S63" s="13">
        <v>100</v>
      </c>
      <c r="T63" s="13">
        <v>100</v>
      </c>
      <c r="U63" s="13">
        <v>100</v>
      </c>
      <c r="V63" s="13">
        <v>100</v>
      </c>
      <c r="W63" s="13">
        <v>100</v>
      </c>
      <c r="X63" s="13">
        <v>100</v>
      </c>
      <c r="Y63" s="13">
        <v>100</v>
      </c>
      <c r="Z63" s="13">
        <v>100</v>
      </c>
      <c r="AA63" s="13">
        <v>100</v>
      </c>
      <c r="AB63" s="13">
        <v>100</v>
      </c>
      <c r="AC63" s="13">
        <v>100</v>
      </c>
      <c r="AD63" s="13">
        <v>100</v>
      </c>
      <c r="AE63" s="13">
        <v>100</v>
      </c>
      <c r="AF63" s="13">
        <v>100</v>
      </c>
      <c r="AG63" s="13">
        <v>100</v>
      </c>
      <c r="AH63" s="13">
        <v>100</v>
      </c>
      <c r="AI63" s="13">
        <v>100</v>
      </c>
      <c r="AJ63" s="13">
        <v>100</v>
      </c>
    </row>
    <row r="64" spans="1:58" s="528" customFormat="1" ht="36.75" customHeight="1">
      <c r="A64" s="63">
        <v>9</v>
      </c>
      <c r="B64" s="538" t="s">
        <v>509</v>
      </c>
      <c r="C64" s="63"/>
      <c r="D64" s="536"/>
      <c r="E64" s="536"/>
      <c r="F64" s="536"/>
      <c r="G64" s="545"/>
      <c r="H64" s="536"/>
      <c r="I64" s="537"/>
      <c r="J64" s="537"/>
      <c r="K64" s="537"/>
      <c r="L64" s="537"/>
      <c r="M64" s="537"/>
      <c r="N64" s="537"/>
      <c r="O64" s="537"/>
      <c r="P64" s="537"/>
      <c r="Q64" s="537"/>
      <c r="R64" s="537"/>
      <c r="S64" s="537"/>
      <c r="T64" s="537"/>
      <c r="U64" s="537"/>
      <c r="V64" s="537"/>
      <c r="W64" s="537"/>
      <c r="X64" s="537"/>
      <c r="Y64" s="537"/>
      <c r="Z64" s="537"/>
      <c r="AA64" s="537"/>
      <c r="AB64" s="537"/>
      <c r="AC64" s="537"/>
      <c r="AD64" s="537"/>
      <c r="AE64" s="537"/>
      <c r="AF64" s="537"/>
      <c r="AG64" s="537"/>
      <c r="AH64" s="537"/>
      <c r="AI64" s="537"/>
      <c r="AJ64" s="537"/>
    </row>
    <row r="65" spans="1:36" ht="45" customHeight="1">
      <c r="A65" s="8"/>
      <c r="B65" s="9" t="s">
        <v>510</v>
      </c>
      <c r="C65" s="8" t="s">
        <v>21</v>
      </c>
      <c r="D65" s="533">
        <v>54.4</v>
      </c>
      <c r="E65" s="12">
        <v>58.8</v>
      </c>
      <c r="F65" s="12">
        <v>58.8</v>
      </c>
      <c r="G65" s="545">
        <f t="shared" ref="G65:G73" si="24">F65/D65%</f>
        <v>108.08823529411764</v>
      </c>
      <c r="H65" s="533"/>
      <c r="I65" s="531">
        <v>59</v>
      </c>
      <c r="J65" s="531">
        <v>75.401069518716582</v>
      </c>
      <c r="K65" s="531">
        <v>70.588235294117652</v>
      </c>
      <c r="L65" s="531">
        <v>70.588235294117652</v>
      </c>
      <c r="M65" s="531">
        <v>75.7</v>
      </c>
      <c r="N65" s="531">
        <v>89.743589743589752</v>
      </c>
      <c r="O65" s="531">
        <v>85.081585081585075</v>
      </c>
      <c r="P65" s="531">
        <v>85.081585081585075</v>
      </c>
      <c r="Q65" s="531">
        <v>48.47</v>
      </c>
      <c r="R65" s="531">
        <v>51.960784313725497</v>
      </c>
      <c r="S65" s="531">
        <v>47.712418300653596</v>
      </c>
      <c r="T65" s="531">
        <v>47.712418300653596</v>
      </c>
      <c r="U65" s="531">
        <v>44.9</v>
      </c>
      <c r="V65" s="531">
        <v>42.307692307692307</v>
      </c>
      <c r="W65" s="531">
        <v>51.282051282051277</v>
      </c>
      <c r="X65" s="531">
        <v>51.282051282051277</v>
      </c>
      <c r="Y65" s="531">
        <v>89.2</v>
      </c>
      <c r="Z65" s="531">
        <v>43.478260869565219</v>
      </c>
      <c r="AA65" s="531">
        <v>50.931677018633536</v>
      </c>
      <c r="AB65" s="531">
        <v>50.931677018633536</v>
      </c>
      <c r="AC65" s="531">
        <v>31.3</v>
      </c>
      <c r="AD65" s="531">
        <v>36.904761904761905</v>
      </c>
      <c r="AE65" s="531">
        <v>39.285714285714285</v>
      </c>
      <c r="AF65" s="531">
        <v>39.285714285714285</v>
      </c>
      <c r="AG65" s="531">
        <v>32</v>
      </c>
      <c r="AH65" s="531">
        <v>26.337448559670783</v>
      </c>
      <c r="AI65" s="531">
        <v>28.806584362139919</v>
      </c>
      <c r="AJ65" s="531">
        <v>28.806584362139919</v>
      </c>
    </row>
    <row r="66" spans="1:36" ht="45" customHeight="1">
      <c r="A66" s="8"/>
      <c r="B66" s="18" t="s">
        <v>511</v>
      </c>
      <c r="C66" s="8" t="s">
        <v>21</v>
      </c>
      <c r="D66" s="534">
        <v>100</v>
      </c>
      <c r="E66" s="534">
        <v>100</v>
      </c>
      <c r="F66" s="534">
        <v>100</v>
      </c>
      <c r="G66" s="545">
        <f t="shared" si="24"/>
        <v>100</v>
      </c>
      <c r="H66" s="534"/>
      <c r="I66" s="13">
        <v>100</v>
      </c>
      <c r="J66" s="13">
        <v>100</v>
      </c>
      <c r="K66" s="13">
        <v>100</v>
      </c>
      <c r="L66" s="13">
        <v>100</v>
      </c>
      <c r="M66" s="13">
        <v>100</v>
      </c>
      <c r="N66" s="13">
        <v>100</v>
      </c>
      <c r="O66" s="13">
        <v>100</v>
      </c>
      <c r="P66" s="13">
        <v>100</v>
      </c>
      <c r="Q66" s="13">
        <v>100</v>
      </c>
      <c r="R66" s="13">
        <v>100</v>
      </c>
      <c r="S66" s="13">
        <v>100</v>
      </c>
      <c r="T66" s="13">
        <v>100</v>
      </c>
      <c r="U66" s="13">
        <v>100</v>
      </c>
      <c r="V66" s="13">
        <v>100</v>
      </c>
      <c r="W66" s="13">
        <v>100</v>
      </c>
      <c r="X66" s="13">
        <v>100</v>
      </c>
      <c r="Y66" s="13">
        <v>100</v>
      </c>
      <c r="Z66" s="13">
        <v>100</v>
      </c>
      <c r="AA66" s="13">
        <v>100</v>
      </c>
      <c r="AB66" s="13">
        <v>100</v>
      </c>
      <c r="AC66" s="13">
        <v>100</v>
      </c>
      <c r="AD66" s="13">
        <v>100</v>
      </c>
      <c r="AE66" s="13">
        <v>100</v>
      </c>
      <c r="AF66" s="13">
        <v>100</v>
      </c>
      <c r="AG66" s="13">
        <v>100</v>
      </c>
      <c r="AH66" s="13">
        <v>100</v>
      </c>
      <c r="AI66" s="13">
        <v>100</v>
      </c>
      <c r="AJ66" s="13">
        <v>100</v>
      </c>
    </row>
    <row r="67" spans="1:36" ht="45" customHeight="1">
      <c r="A67" s="8"/>
      <c r="B67" s="9" t="s">
        <v>512</v>
      </c>
      <c r="C67" s="8" t="s">
        <v>21</v>
      </c>
      <c r="D67" s="534">
        <v>100</v>
      </c>
      <c r="E67" s="534">
        <v>100</v>
      </c>
      <c r="F67" s="534">
        <v>100</v>
      </c>
      <c r="G67" s="545">
        <f t="shared" si="24"/>
        <v>100</v>
      </c>
      <c r="H67" s="534"/>
      <c r="I67" s="13">
        <v>100</v>
      </c>
      <c r="J67" s="13">
        <v>100</v>
      </c>
      <c r="K67" s="13">
        <v>100</v>
      </c>
      <c r="L67" s="13">
        <v>100</v>
      </c>
      <c r="M67" s="13">
        <v>100</v>
      </c>
      <c r="N67" s="13">
        <v>100</v>
      </c>
      <c r="O67" s="13">
        <v>100</v>
      </c>
      <c r="P67" s="13">
        <v>100</v>
      </c>
      <c r="Q67" s="13">
        <v>100</v>
      </c>
      <c r="R67" s="13">
        <v>100</v>
      </c>
      <c r="S67" s="13">
        <v>100</v>
      </c>
      <c r="T67" s="13">
        <v>100</v>
      </c>
      <c r="U67" s="13">
        <v>100</v>
      </c>
      <c r="V67" s="13">
        <v>100</v>
      </c>
      <c r="W67" s="13">
        <v>100</v>
      </c>
      <c r="X67" s="13">
        <v>100</v>
      </c>
      <c r="Y67" s="13">
        <v>100</v>
      </c>
      <c r="Z67" s="13">
        <v>100</v>
      </c>
      <c r="AA67" s="13">
        <v>100</v>
      </c>
      <c r="AB67" s="13">
        <v>100</v>
      </c>
      <c r="AC67" s="13">
        <v>100</v>
      </c>
      <c r="AD67" s="13">
        <v>100</v>
      </c>
      <c r="AE67" s="13">
        <v>100</v>
      </c>
      <c r="AF67" s="13">
        <v>100</v>
      </c>
      <c r="AG67" s="13">
        <v>100</v>
      </c>
      <c r="AH67" s="13">
        <v>100</v>
      </c>
      <c r="AI67" s="13">
        <v>100</v>
      </c>
      <c r="AJ67" s="13">
        <v>100</v>
      </c>
    </row>
    <row r="68" spans="1:36" ht="45" customHeight="1">
      <c r="A68" s="8"/>
      <c r="B68" s="9" t="s">
        <v>513</v>
      </c>
      <c r="C68" s="8" t="s">
        <v>21</v>
      </c>
      <c r="D68" s="534">
        <v>100</v>
      </c>
      <c r="E68" s="534">
        <v>100</v>
      </c>
      <c r="F68" s="534">
        <v>100</v>
      </c>
      <c r="G68" s="545">
        <f t="shared" si="24"/>
        <v>100</v>
      </c>
      <c r="H68" s="534"/>
      <c r="I68" s="13">
        <v>100</v>
      </c>
      <c r="J68" s="13">
        <v>100</v>
      </c>
      <c r="K68" s="13">
        <v>100</v>
      </c>
      <c r="L68" s="13">
        <v>100</v>
      </c>
      <c r="M68" s="13">
        <v>100</v>
      </c>
      <c r="N68" s="13">
        <v>100</v>
      </c>
      <c r="O68" s="13">
        <v>100</v>
      </c>
      <c r="P68" s="13">
        <v>100</v>
      </c>
      <c r="Q68" s="13">
        <v>100</v>
      </c>
      <c r="R68" s="13">
        <v>100</v>
      </c>
      <c r="S68" s="13">
        <v>100</v>
      </c>
      <c r="T68" s="13">
        <v>100</v>
      </c>
      <c r="U68" s="13">
        <v>100</v>
      </c>
      <c r="V68" s="13">
        <v>100</v>
      </c>
      <c r="W68" s="13">
        <v>100</v>
      </c>
      <c r="X68" s="13">
        <v>100</v>
      </c>
      <c r="Y68" s="13">
        <v>100</v>
      </c>
      <c r="Z68" s="13">
        <v>100</v>
      </c>
      <c r="AA68" s="13">
        <v>100</v>
      </c>
      <c r="AB68" s="13">
        <v>100</v>
      </c>
      <c r="AC68" s="13">
        <v>100</v>
      </c>
      <c r="AD68" s="13">
        <v>100</v>
      </c>
      <c r="AE68" s="13">
        <v>100</v>
      </c>
      <c r="AF68" s="13">
        <v>100</v>
      </c>
      <c r="AG68" s="13">
        <v>100</v>
      </c>
      <c r="AH68" s="13">
        <v>100</v>
      </c>
      <c r="AI68" s="13">
        <v>100</v>
      </c>
      <c r="AJ68" s="13">
        <v>100</v>
      </c>
    </row>
    <row r="69" spans="1:36" ht="45" customHeight="1">
      <c r="A69" s="8"/>
      <c r="B69" s="9" t="s">
        <v>514</v>
      </c>
      <c r="C69" s="8" t="s">
        <v>21</v>
      </c>
      <c r="D69" s="534">
        <v>100</v>
      </c>
      <c r="E69" s="534">
        <v>100</v>
      </c>
      <c r="F69" s="534">
        <v>100</v>
      </c>
      <c r="G69" s="545">
        <f t="shared" si="24"/>
        <v>100</v>
      </c>
      <c r="H69" s="534"/>
      <c r="I69" s="13">
        <v>100</v>
      </c>
      <c r="J69" s="13">
        <v>100</v>
      </c>
      <c r="K69" s="13">
        <v>100</v>
      </c>
      <c r="L69" s="13">
        <v>100</v>
      </c>
      <c r="M69" s="13">
        <v>100</v>
      </c>
      <c r="N69" s="13">
        <v>100</v>
      </c>
      <c r="O69" s="13">
        <v>100</v>
      </c>
      <c r="P69" s="13">
        <v>100</v>
      </c>
      <c r="Q69" s="13">
        <v>100</v>
      </c>
      <c r="R69" s="13">
        <v>100</v>
      </c>
      <c r="S69" s="13">
        <v>100</v>
      </c>
      <c r="T69" s="13">
        <v>100</v>
      </c>
      <c r="U69" s="13">
        <v>100</v>
      </c>
      <c r="V69" s="13">
        <v>100</v>
      </c>
      <c r="W69" s="13">
        <v>100</v>
      </c>
      <c r="X69" s="13">
        <v>100</v>
      </c>
      <c r="Y69" s="13">
        <v>100</v>
      </c>
      <c r="Z69" s="13">
        <v>100</v>
      </c>
      <c r="AA69" s="13">
        <v>100</v>
      </c>
      <c r="AB69" s="13">
        <v>100</v>
      </c>
      <c r="AC69" s="13">
        <v>100</v>
      </c>
      <c r="AD69" s="13">
        <v>100</v>
      </c>
      <c r="AE69" s="13">
        <v>100</v>
      </c>
      <c r="AF69" s="13">
        <v>100</v>
      </c>
      <c r="AG69" s="13">
        <v>100</v>
      </c>
      <c r="AH69" s="13">
        <v>100</v>
      </c>
      <c r="AI69" s="13">
        <v>100</v>
      </c>
      <c r="AJ69" s="13">
        <v>100</v>
      </c>
    </row>
    <row r="70" spans="1:36" ht="54.75" customHeight="1">
      <c r="A70" s="8"/>
      <c r="B70" s="18" t="s">
        <v>515</v>
      </c>
      <c r="C70" s="8" t="s">
        <v>21</v>
      </c>
      <c r="D70" s="534">
        <v>100</v>
      </c>
      <c r="E70" s="534">
        <v>99.9</v>
      </c>
      <c r="F70" s="534">
        <v>99.9</v>
      </c>
      <c r="G70" s="545">
        <f t="shared" si="24"/>
        <v>99.9</v>
      </c>
      <c r="H70" s="534"/>
      <c r="I70" s="13">
        <v>100</v>
      </c>
      <c r="J70" s="13">
        <v>100</v>
      </c>
      <c r="K70" s="13">
        <v>100</v>
      </c>
      <c r="L70" s="13">
        <v>100</v>
      </c>
      <c r="M70" s="13">
        <v>100</v>
      </c>
      <c r="N70" s="13">
        <v>100</v>
      </c>
      <c r="O70" s="13">
        <v>100</v>
      </c>
      <c r="P70" s="13">
        <v>100</v>
      </c>
      <c r="Q70" s="13">
        <v>100</v>
      </c>
      <c r="R70" s="13">
        <v>100</v>
      </c>
      <c r="S70" s="13">
        <v>100</v>
      </c>
      <c r="T70" s="13">
        <v>100</v>
      </c>
      <c r="U70" s="13">
        <v>100</v>
      </c>
      <c r="V70" s="13">
        <v>100</v>
      </c>
      <c r="W70" s="13">
        <v>100</v>
      </c>
      <c r="X70" s="13">
        <v>100</v>
      </c>
      <c r="Y70" s="13">
        <v>100</v>
      </c>
      <c r="Z70" s="13">
        <v>100</v>
      </c>
      <c r="AA70" s="13">
        <v>100</v>
      </c>
      <c r="AB70" s="13">
        <v>100</v>
      </c>
      <c r="AC70" s="13">
        <v>100</v>
      </c>
      <c r="AD70" s="13">
        <v>100</v>
      </c>
      <c r="AE70" s="13">
        <v>100</v>
      </c>
      <c r="AF70" s="13">
        <v>100</v>
      </c>
      <c r="AG70" s="13">
        <v>100</v>
      </c>
      <c r="AH70" s="13">
        <v>100</v>
      </c>
      <c r="AI70" s="13">
        <v>100</v>
      </c>
      <c r="AJ70" s="13">
        <v>100</v>
      </c>
    </row>
    <row r="71" spans="1:36" ht="54.75" customHeight="1">
      <c r="A71" s="8"/>
      <c r="B71" s="18" t="s">
        <v>516</v>
      </c>
      <c r="C71" s="8" t="s">
        <v>21</v>
      </c>
      <c r="D71" s="534">
        <v>100</v>
      </c>
      <c r="E71" s="534">
        <v>100</v>
      </c>
      <c r="F71" s="534">
        <v>100</v>
      </c>
      <c r="G71" s="545">
        <f t="shared" si="24"/>
        <v>100</v>
      </c>
      <c r="H71" s="534"/>
      <c r="I71" s="13">
        <v>100</v>
      </c>
      <c r="J71" s="13">
        <v>100</v>
      </c>
      <c r="K71" s="13">
        <v>100</v>
      </c>
      <c r="L71" s="13">
        <v>100</v>
      </c>
      <c r="M71" s="13">
        <v>100</v>
      </c>
      <c r="N71" s="13">
        <v>100</v>
      </c>
      <c r="O71" s="13">
        <v>100</v>
      </c>
      <c r="P71" s="13">
        <v>100</v>
      </c>
      <c r="Q71" s="13">
        <v>100</v>
      </c>
      <c r="R71" s="13">
        <v>100</v>
      </c>
      <c r="S71" s="13">
        <v>100</v>
      </c>
      <c r="T71" s="13">
        <v>100</v>
      </c>
      <c r="U71" s="13">
        <v>100</v>
      </c>
      <c r="V71" s="13">
        <v>100</v>
      </c>
      <c r="W71" s="13">
        <v>100</v>
      </c>
      <c r="X71" s="13">
        <v>100</v>
      </c>
      <c r="Y71" s="13">
        <v>100</v>
      </c>
      <c r="Z71" s="13">
        <v>100</v>
      </c>
      <c r="AA71" s="13">
        <v>100</v>
      </c>
      <c r="AB71" s="13">
        <v>100</v>
      </c>
      <c r="AC71" s="13">
        <v>100</v>
      </c>
      <c r="AD71" s="13">
        <v>100</v>
      </c>
      <c r="AE71" s="13">
        <v>100</v>
      </c>
      <c r="AF71" s="13">
        <v>100</v>
      </c>
      <c r="AG71" s="13">
        <v>100</v>
      </c>
      <c r="AH71" s="13">
        <v>100</v>
      </c>
      <c r="AI71" s="13">
        <v>100</v>
      </c>
      <c r="AJ71" s="13">
        <v>100</v>
      </c>
    </row>
    <row r="72" spans="1:36" ht="45" customHeight="1">
      <c r="A72" s="8"/>
      <c r="B72" s="18" t="s">
        <v>517</v>
      </c>
      <c r="C72" s="8" t="s">
        <v>21</v>
      </c>
      <c r="D72" s="20">
        <v>99.2</v>
      </c>
      <c r="E72" s="20">
        <v>99.2</v>
      </c>
      <c r="F72" s="20">
        <v>99.2</v>
      </c>
      <c r="G72" s="545">
        <f t="shared" si="24"/>
        <v>100</v>
      </c>
      <c r="H72" s="20"/>
      <c r="I72" s="13">
        <v>99.6</v>
      </c>
      <c r="J72" s="13">
        <v>100</v>
      </c>
      <c r="K72" s="13">
        <v>100</v>
      </c>
      <c r="L72" s="13">
        <v>100</v>
      </c>
      <c r="M72" s="13">
        <v>99.8</v>
      </c>
      <c r="N72" s="13">
        <v>100</v>
      </c>
      <c r="O72" s="13">
        <v>100</v>
      </c>
      <c r="P72" s="13">
        <v>100</v>
      </c>
      <c r="Q72" s="13">
        <v>99.5</v>
      </c>
      <c r="R72" s="13">
        <v>100</v>
      </c>
      <c r="S72" s="13">
        <v>100</v>
      </c>
      <c r="T72" s="13">
        <v>100</v>
      </c>
      <c r="U72" s="13">
        <v>99</v>
      </c>
      <c r="V72" s="13">
        <v>99</v>
      </c>
      <c r="W72" s="13">
        <v>99</v>
      </c>
      <c r="X72" s="13">
        <v>99</v>
      </c>
      <c r="Y72" s="13">
        <v>99.7</v>
      </c>
      <c r="Z72" s="13">
        <v>100</v>
      </c>
      <c r="AA72" s="13">
        <v>100</v>
      </c>
      <c r="AB72" s="13">
        <v>100</v>
      </c>
      <c r="AC72" s="13">
        <v>99</v>
      </c>
      <c r="AD72" s="13">
        <v>99</v>
      </c>
      <c r="AE72" s="13">
        <v>99</v>
      </c>
      <c r="AF72" s="13">
        <v>99</v>
      </c>
      <c r="AG72" s="13">
        <v>97.2</v>
      </c>
      <c r="AH72" s="13">
        <v>98</v>
      </c>
      <c r="AI72" s="13">
        <v>98</v>
      </c>
      <c r="AJ72" s="13">
        <v>98</v>
      </c>
    </row>
    <row r="73" spans="1:36" ht="45" customHeight="1">
      <c r="A73" s="8"/>
      <c r="B73" s="9" t="s">
        <v>518</v>
      </c>
      <c r="C73" s="8" t="s">
        <v>21</v>
      </c>
      <c r="D73" s="20">
        <v>99.9</v>
      </c>
      <c r="E73" s="20">
        <v>99.9</v>
      </c>
      <c r="F73" s="20">
        <v>99.9</v>
      </c>
      <c r="G73" s="545">
        <f t="shared" si="24"/>
        <v>100</v>
      </c>
      <c r="H73" s="20"/>
      <c r="I73" s="13">
        <v>99</v>
      </c>
      <c r="J73" s="13">
        <v>100</v>
      </c>
      <c r="K73" s="13">
        <v>100</v>
      </c>
      <c r="L73" s="13">
        <v>100</v>
      </c>
      <c r="M73" s="13">
        <v>100</v>
      </c>
      <c r="N73" s="13">
        <v>100</v>
      </c>
      <c r="O73" s="13">
        <v>100</v>
      </c>
      <c r="P73" s="13">
        <v>100</v>
      </c>
      <c r="Q73" s="13">
        <v>100</v>
      </c>
      <c r="R73" s="13">
        <v>100</v>
      </c>
      <c r="S73" s="13">
        <v>100</v>
      </c>
      <c r="T73" s="13">
        <v>100</v>
      </c>
      <c r="U73" s="13">
        <v>100</v>
      </c>
      <c r="V73" s="13">
        <v>100</v>
      </c>
      <c r="W73" s="13">
        <v>100</v>
      </c>
      <c r="X73" s="13">
        <v>100</v>
      </c>
      <c r="Y73" s="13">
        <v>100</v>
      </c>
      <c r="Z73" s="13">
        <v>100</v>
      </c>
      <c r="AA73" s="13">
        <v>100</v>
      </c>
      <c r="AB73" s="13">
        <v>100</v>
      </c>
      <c r="AC73" s="13">
        <v>100</v>
      </c>
      <c r="AD73" s="13">
        <v>100</v>
      </c>
      <c r="AE73" s="13">
        <v>100</v>
      </c>
      <c r="AF73" s="13">
        <v>100</v>
      </c>
      <c r="AG73" s="13">
        <v>100</v>
      </c>
      <c r="AH73" s="13">
        <v>100</v>
      </c>
      <c r="AI73" s="13">
        <v>100</v>
      </c>
      <c r="AJ73" s="13">
        <v>100</v>
      </c>
    </row>
    <row r="74" spans="1:36" ht="45" customHeight="1">
      <c r="A74" s="8"/>
      <c r="B74" s="18" t="s">
        <v>519</v>
      </c>
      <c r="C74" s="8" t="s">
        <v>21</v>
      </c>
      <c r="D74" s="534">
        <v>92</v>
      </c>
      <c r="E74" s="534">
        <v>93.8</v>
      </c>
      <c r="F74" s="534">
        <v>93.8</v>
      </c>
      <c r="G74" s="545">
        <f>F74/D74%</f>
        <v>101.95652173913042</v>
      </c>
      <c r="H74" s="534"/>
      <c r="I74" s="535">
        <v>98.8</v>
      </c>
      <c r="J74" s="535">
        <v>98.9</v>
      </c>
      <c r="K74" s="535">
        <v>99</v>
      </c>
      <c r="L74" s="535">
        <v>99</v>
      </c>
      <c r="M74" s="535">
        <v>99</v>
      </c>
      <c r="N74" s="535">
        <v>98.5</v>
      </c>
      <c r="O74" s="535">
        <v>98.5</v>
      </c>
      <c r="P74" s="535">
        <v>98.5</v>
      </c>
      <c r="Q74" s="535">
        <v>97</v>
      </c>
      <c r="R74" s="535">
        <v>97.4</v>
      </c>
      <c r="S74" s="535">
        <v>97</v>
      </c>
      <c r="T74" s="535">
        <v>97</v>
      </c>
      <c r="U74" s="535">
        <v>99</v>
      </c>
      <c r="V74" s="535">
        <v>100</v>
      </c>
      <c r="W74" s="535">
        <v>100</v>
      </c>
      <c r="X74" s="535">
        <v>100</v>
      </c>
      <c r="Y74" s="535">
        <v>99</v>
      </c>
      <c r="Z74" s="535">
        <v>100</v>
      </c>
      <c r="AA74" s="535">
        <v>100</v>
      </c>
      <c r="AB74" s="535">
        <v>100</v>
      </c>
      <c r="AC74" s="535">
        <v>74</v>
      </c>
      <c r="AD74" s="535">
        <v>74</v>
      </c>
      <c r="AE74" s="535">
        <v>74</v>
      </c>
      <c r="AF74" s="535">
        <v>74</v>
      </c>
      <c r="AG74" s="535">
        <v>71</v>
      </c>
      <c r="AH74" s="535">
        <v>59.75</v>
      </c>
      <c r="AI74" s="535">
        <v>60</v>
      </c>
      <c r="AJ74" s="535">
        <v>60</v>
      </c>
    </row>
  </sheetData>
  <mergeCells count="19">
    <mergeCell ref="AC5:AF5"/>
    <mergeCell ref="F6:F7"/>
    <mergeCell ref="D6:D7"/>
    <mergeCell ref="E6:E7"/>
    <mergeCell ref="D5:F5"/>
    <mergeCell ref="G5:G7"/>
    <mergeCell ref="A1:B1"/>
    <mergeCell ref="A2:AJ2"/>
    <mergeCell ref="A3:AJ3"/>
    <mergeCell ref="A5:A7"/>
    <mergeCell ref="B5:B7"/>
    <mergeCell ref="C5:C7"/>
    <mergeCell ref="H5:H7"/>
    <mergeCell ref="AG5:AJ5"/>
    <mergeCell ref="I5:L5"/>
    <mergeCell ref="M5:P5"/>
    <mergeCell ref="Q5:T5"/>
    <mergeCell ref="U5:X5"/>
    <mergeCell ref="Y5:AB5"/>
  </mergeCells>
  <printOptions horizontalCentered="1"/>
  <pageMargins left="0.511811023622047" right="0.511811023622047" top="0.27559055118110198" bottom="0.62992125984252001" header="0.511811023622047" footer="0.196850393700787"/>
  <pageSetup paperSize="9" scale="70" orientation="portrait" verticalDpi="300" r:id="rId1"/>
  <headerFooter>
    <oddFooter>&amp;CPage &amp;P</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BZ60"/>
  <sheetViews>
    <sheetView topLeftCell="A11" zoomScale="145" zoomScaleNormal="145" workbookViewId="0">
      <selection activeCell="D6" sqref="D6:D7"/>
    </sheetView>
  </sheetViews>
  <sheetFormatPr defaultColWidth="9" defaultRowHeight="18.75"/>
  <cols>
    <col min="1" max="1" width="7.25" style="14" customWidth="1"/>
    <col min="2" max="2" width="44.125" style="40" customWidth="1"/>
    <col min="3" max="3" width="10.375" style="14" customWidth="1"/>
    <col min="4" max="4" width="11.625" style="24" customWidth="1"/>
    <col min="5" max="5" width="12.625" style="24" customWidth="1"/>
    <col min="6" max="6" width="11.5" style="24" customWidth="1"/>
    <col min="7" max="7" width="12.25" style="24" customWidth="1"/>
    <col min="8" max="8" width="12.875" style="24" customWidth="1"/>
    <col min="9" max="35" width="10.875" style="24" hidden="1" customWidth="1"/>
    <col min="36" max="36" width="11.25" style="24" hidden="1" customWidth="1"/>
    <col min="37" max="37" width="10.25" style="24" customWidth="1"/>
    <col min="38" max="59" width="10.25" style="21" customWidth="1"/>
    <col min="60" max="16384" width="9" style="15"/>
  </cols>
  <sheetData>
    <row r="1" spans="1:37" ht="18.75" customHeight="1">
      <c r="A1" s="625" t="s">
        <v>520</v>
      </c>
      <c r="B1" s="625"/>
    </row>
    <row r="2" spans="1:37" s="26" customFormat="1" ht="33.75" customHeight="1">
      <c r="A2" s="626" t="s">
        <v>682</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25"/>
    </row>
    <row r="3" spans="1:37" s="26" customFormat="1">
      <c r="A3" s="639" t="s">
        <v>686</v>
      </c>
      <c r="B3" s="639"/>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25"/>
    </row>
    <row r="4" spans="1:37" s="26" customFormat="1" ht="33" customHeight="1">
      <c r="A4" s="640"/>
      <c r="B4" s="640"/>
      <c r="C4" s="640"/>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s="26" customFormat="1" ht="34.5" customHeight="1">
      <c r="A5" s="628" t="s">
        <v>45</v>
      </c>
      <c r="B5" s="628" t="s">
        <v>2</v>
      </c>
      <c r="C5" s="629" t="s">
        <v>46</v>
      </c>
      <c r="D5" s="632" t="s">
        <v>4</v>
      </c>
      <c r="E5" s="633"/>
      <c r="F5" s="634"/>
      <c r="G5" s="635" t="s">
        <v>664</v>
      </c>
      <c r="H5" s="608" t="s">
        <v>47</v>
      </c>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608"/>
      <c r="AI5" s="608"/>
      <c r="AJ5" s="608"/>
      <c r="AK5" s="25"/>
    </row>
    <row r="6" spans="1:37" s="26" customFormat="1" ht="34.5" customHeight="1">
      <c r="A6" s="628"/>
      <c r="B6" s="628"/>
      <c r="C6" s="629"/>
      <c r="D6" s="608" t="s">
        <v>7</v>
      </c>
      <c r="E6" s="597" t="s">
        <v>662</v>
      </c>
      <c r="F6" s="597" t="s">
        <v>663</v>
      </c>
      <c r="G6" s="636"/>
      <c r="H6" s="608"/>
      <c r="I6" s="608" t="s">
        <v>49</v>
      </c>
      <c r="J6" s="608"/>
      <c r="K6" s="608"/>
      <c r="L6" s="608"/>
      <c r="M6" s="608" t="s">
        <v>50</v>
      </c>
      <c r="N6" s="608"/>
      <c r="O6" s="608"/>
      <c r="P6" s="608"/>
      <c r="Q6" s="608" t="s">
        <v>51</v>
      </c>
      <c r="R6" s="608"/>
      <c r="S6" s="608"/>
      <c r="T6" s="608"/>
      <c r="U6" s="608" t="s">
        <v>52</v>
      </c>
      <c r="V6" s="608"/>
      <c r="W6" s="608"/>
      <c r="X6" s="608"/>
      <c r="Y6" s="608" t="s">
        <v>53</v>
      </c>
      <c r="Z6" s="608"/>
      <c r="AA6" s="608"/>
      <c r="AB6" s="608"/>
      <c r="AC6" s="608" t="s">
        <v>54</v>
      </c>
      <c r="AD6" s="608"/>
      <c r="AE6" s="608"/>
      <c r="AF6" s="608"/>
      <c r="AG6" s="608" t="s">
        <v>413</v>
      </c>
      <c r="AH6" s="608"/>
      <c r="AI6" s="608"/>
      <c r="AJ6" s="608"/>
      <c r="AK6" s="25"/>
    </row>
    <row r="7" spans="1:37" s="26" customFormat="1" ht="121.5" customHeight="1">
      <c r="A7" s="628"/>
      <c r="B7" s="628"/>
      <c r="C7" s="629"/>
      <c r="D7" s="608"/>
      <c r="E7" s="599"/>
      <c r="F7" s="599"/>
      <c r="G7" s="637"/>
      <c r="H7" s="608"/>
      <c r="I7" s="27" t="s">
        <v>7</v>
      </c>
      <c r="J7" s="27" t="s">
        <v>8</v>
      </c>
      <c r="K7" s="27" t="s">
        <v>9</v>
      </c>
      <c r="L7" s="27" t="s">
        <v>521</v>
      </c>
      <c r="M7" s="27" t="s">
        <v>7</v>
      </c>
      <c r="N7" s="27" t="s">
        <v>8</v>
      </c>
      <c r="O7" s="27" t="s">
        <v>9</v>
      </c>
      <c r="P7" s="27" t="s">
        <v>521</v>
      </c>
      <c r="Q7" s="27" t="s">
        <v>7</v>
      </c>
      <c r="R7" s="27" t="s">
        <v>8</v>
      </c>
      <c r="S7" s="27" t="s">
        <v>9</v>
      </c>
      <c r="T7" s="27" t="s">
        <v>521</v>
      </c>
      <c r="U7" s="27" t="s">
        <v>7</v>
      </c>
      <c r="V7" s="27" t="s">
        <v>8</v>
      </c>
      <c r="W7" s="27" t="s">
        <v>9</v>
      </c>
      <c r="X7" s="27" t="s">
        <v>521</v>
      </c>
      <c r="Y7" s="27" t="s">
        <v>7</v>
      </c>
      <c r="Z7" s="27" t="s">
        <v>8</v>
      </c>
      <c r="AA7" s="27" t="s">
        <v>9</v>
      </c>
      <c r="AB7" s="27" t="s">
        <v>521</v>
      </c>
      <c r="AC7" s="27" t="s">
        <v>7</v>
      </c>
      <c r="AD7" s="27" t="s">
        <v>8</v>
      </c>
      <c r="AE7" s="27" t="s">
        <v>9</v>
      </c>
      <c r="AF7" s="27" t="s">
        <v>521</v>
      </c>
      <c r="AG7" s="27" t="s">
        <v>7</v>
      </c>
      <c r="AH7" s="27" t="s">
        <v>8</v>
      </c>
      <c r="AI7" s="27" t="s">
        <v>9</v>
      </c>
      <c r="AJ7" s="27" t="s">
        <v>521</v>
      </c>
      <c r="AK7" s="25"/>
    </row>
    <row r="8" spans="1:37" s="42" customFormat="1" ht="36" customHeight="1">
      <c r="A8" s="64" t="s">
        <v>522</v>
      </c>
      <c r="B8" s="65" t="s">
        <v>523</v>
      </c>
      <c r="C8" s="64"/>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8"/>
    </row>
    <row r="9" spans="1:37" s="42" customFormat="1" ht="36" customHeight="1">
      <c r="A9" s="64" t="s">
        <v>10</v>
      </c>
      <c r="B9" s="65" t="s">
        <v>524</v>
      </c>
      <c r="C9" s="64"/>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8"/>
    </row>
    <row r="10" spans="1:37" s="42" customFormat="1" ht="36" customHeight="1">
      <c r="A10" s="64">
        <v>1</v>
      </c>
      <c r="B10" s="65" t="s">
        <v>525</v>
      </c>
      <c r="C10" s="64"/>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8"/>
    </row>
    <row r="11" spans="1:37" ht="48" customHeight="1">
      <c r="A11" s="8"/>
      <c r="B11" s="18" t="s">
        <v>526</v>
      </c>
      <c r="C11" s="8" t="s">
        <v>527</v>
      </c>
      <c r="D11" s="20">
        <v>118</v>
      </c>
      <c r="E11" s="20">
        <v>118</v>
      </c>
      <c r="F11" s="20">
        <v>118</v>
      </c>
      <c r="G11" s="36">
        <f>F11/D11%</f>
        <v>100</v>
      </c>
      <c r="H11" s="2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row>
    <row r="12" spans="1:37" ht="48" customHeight="1">
      <c r="A12" s="8"/>
      <c r="B12" s="18" t="s">
        <v>528</v>
      </c>
      <c r="C12" s="8" t="s">
        <v>527</v>
      </c>
      <c r="D12" s="20">
        <v>118</v>
      </c>
      <c r="E12" s="20">
        <v>118</v>
      </c>
      <c r="F12" s="20">
        <v>118</v>
      </c>
      <c r="G12" s="36">
        <f t="shared" ref="G12:G56" si="0">F12/D12%</f>
        <v>100</v>
      </c>
      <c r="H12" s="2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row>
    <row r="13" spans="1:37" ht="48" customHeight="1">
      <c r="A13" s="8"/>
      <c r="B13" s="18" t="s">
        <v>529</v>
      </c>
      <c r="C13" s="8" t="s">
        <v>530</v>
      </c>
      <c r="D13" s="28">
        <v>9500</v>
      </c>
      <c r="E13" s="28">
        <v>14514</v>
      </c>
      <c r="F13" s="28">
        <v>14514</v>
      </c>
      <c r="G13" s="36">
        <f t="shared" si="0"/>
        <v>152.77894736842106</v>
      </c>
      <c r="H13" s="28"/>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row>
    <row r="14" spans="1:37" s="26" customFormat="1" ht="45" customHeight="1">
      <c r="A14" s="63">
        <v>2</v>
      </c>
      <c r="B14" s="69" t="s">
        <v>531</v>
      </c>
      <c r="C14" s="70"/>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25"/>
    </row>
    <row r="15" spans="1:37" ht="45" customHeight="1">
      <c r="A15" s="8"/>
      <c r="B15" s="18" t="s">
        <v>532</v>
      </c>
      <c r="C15" s="8" t="s">
        <v>533</v>
      </c>
      <c r="D15" s="30">
        <v>20</v>
      </c>
      <c r="E15" s="30">
        <v>20</v>
      </c>
      <c r="F15" s="30">
        <v>20</v>
      </c>
      <c r="G15" s="36">
        <f t="shared" si="0"/>
        <v>100</v>
      </c>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row>
    <row r="16" spans="1:37" s="42" customFormat="1" ht="43.5" customHeight="1">
      <c r="A16" s="64">
        <v>3</v>
      </c>
      <c r="B16" s="65" t="s">
        <v>534</v>
      </c>
      <c r="C16" s="64"/>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8"/>
    </row>
    <row r="17" spans="1:78" ht="40.5" customHeight="1">
      <c r="A17" s="8"/>
      <c r="B17" s="18" t="s">
        <v>535</v>
      </c>
      <c r="C17" s="8" t="s">
        <v>536</v>
      </c>
      <c r="D17" s="30">
        <v>2</v>
      </c>
      <c r="E17" s="30">
        <v>1</v>
      </c>
      <c r="F17" s="30">
        <v>1</v>
      </c>
      <c r="G17" s="36">
        <f t="shared" si="0"/>
        <v>50</v>
      </c>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row>
    <row r="18" spans="1:78" ht="40.5" customHeight="1">
      <c r="A18" s="8"/>
      <c r="B18" s="18" t="s">
        <v>537</v>
      </c>
      <c r="C18" s="8" t="s">
        <v>533</v>
      </c>
      <c r="D18" s="30">
        <v>52</v>
      </c>
      <c r="E18" s="30">
        <v>101</v>
      </c>
      <c r="F18" s="30">
        <v>101</v>
      </c>
      <c r="G18" s="36">
        <f t="shared" si="0"/>
        <v>194.23076923076923</v>
      </c>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row>
    <row r="19" spans="1:78" ht="40.5" customHeight="1">
      <c r="A19" s="8"/>
      <c r="B19" s="18" t="s">
        <v>538</v>
      </c>
      <c r="C19" s="8" t="s">
        <v>533</v>
      </c>
      <c r="D19" s="30"/>
      <c r="E19" s="30"/>
      <c r="F19" s="30"/>
      <c r="G19" s="30"/>
      <c r="H19" s="30"/>
      <c r="I19" s="30"/>
      <c r="J19" s="30"/>
      <c r="K19" s="30"/>
      <c r="L19" s="30"/>
      <c r="M19" s="33"/>
      <c r="N19" s="33"/>
      <c r="O19" s="33"/>
      <c r="P19" s="33"/>
      <c r="Q19" s="30"/>
      <c r="R19" s="30"/>
      <c r="S19" s="30"/>
      <c r="T19" s="30"/>
      <c r="U19" s="30"/>
      <c r="V19" s="30"/>
      <c r="W19" s="30"/>
      <c r="X19" s="30"/>
      <c r="Y19" s="30"/>
      <c r="Z19" s="30"/>
      <c r="AA19" s="30"/>
      <c r="AB19" s="30"/>
      <c r="AC19" s="30"/>
      <c r="AD19" s="30"/>
      <c r="AE19" s="30"/>
      <c r="AF19" s="30"/>
      <c r="AG19" s="30"/>
      <c r="AH19" s="30"/>
      <c r="AI19" s="30"/>
      <c r="AJ19" s="30"/>
    </row>
    <row r="20" spans="1:78" ht="40.5" customHeight="1">
      <c r="A20" s="8"/>
      <c r="B20" s="18" t="s">
        <v>539</v>
      </c>
      <c r="C20" s="8" t="s">
        <v>533</v>
      </c>
      <c r="D20" s="30">
        <v>52</v>
      </c>
      <c r="E20" s="30">
        <v>101</v>
      </c>
      <c r="F20" s="30">
        <v>101</v>
      </c>
      <c r="G20" s="36">
        <f t="shared" si="0"/>
        <v>194.23076923076923</v>
      </c>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row>
    <row r="21" spans="1:78" ht="40.5" customHeight="1">
      <c r="A21" s="8"/>
      <c r="B21" s="18" t="s">
        <v>540</v>
      </c>
      <c r="C21" s="34" t="s">
        <v>541</v>
      </c>
      <c r="D21" s="20">
        <v>72</v>
      </c>
      <c r="E21" s="20">
        <v>72</v>
      </c>
      <c r="F21" s="20">
        <v>72</v>
      </c>
      <c r="G21" s="36">
        <f t="shared" si="0"/>
        <v>100</v>
      </c>
      <c r="H21" s="20"/>
      <c r="I21" s="20">
        <v>13</v>
      </c>
      <c r="J21" s="20"/>
      <c r="K21" s="20">
        <v>13</v>
      </c>
      <c r="L21" s="20">
        <v>13</v>
      </c>
      <c r="M21" s="20">
        <v>15</v>
      </c>
      <c r="N21" s="20"/>
      <c r="O21" s="20">
        <v>15</v>
      </c>
      <c r="P21" s="20">
        <v>15</v>
      </c>
      <c r="Q21" s="20">
        <v>8</v>
      </c>
      <c r="R21" s="20"/>
      <c r="S21" s="20">
        <v>8</v>
      </c>
      <c r="T21" s="20">
        <v>8</v>
      </c>
      <c r="U21" s="20">
        <v>6</v>
      </c>
      <c r="V21" s="20"/>
      <c r="W21" s="20">
        <v>6</v>
      </c>
      <c r="X21" s="20">
        <v>6</v>
      </c>
      <c r="Y21" s="20">
        <v>8</v>
      </c>
      <c r="Z21" s="20"/>
      <c r="AA21" s="20">
        <v>8</v>
      </c>
      <c r="AB21" s="20">
        <v>8</v>
      </c>
      <c r="AC21" s="20">
        <v>9</v>
      </c>
      <c r="AD21" s="20"/>
      <c r="AE21" s="20">
        <v>9</v>
      </c>
      <c r="AF21" s="20">
        <v>9</v>
      </c>
      <c r="AG21" s="20">
        <v>13</v>
      </c>
      <c r="AH21" s="20"/>
      <c r="AI21" s="20">
        <v>13</v>
      </c>
      <c r="AJ21" s="20">
        <v>13</v>
      </c>
      <c r="AK21" s="21"/>
    </row>
    <row r="22" spans="1:78" ht="51" customHeight="1">
      <c r="A22" s="8"/>
      <c r="B22" s="18" t="s">
        <v>542</v>
      </c>
      <c r="C22" s="34" t="s">
        <v>541</v>
      </c>
      <c r="D22" s="20">
        <v>72</v>
      </c>
      <c r="E22" s="20">
        <v>72</v>
      </c>
      <c r="F22" s="20">
        <v>72</v>
      </c>
      <c r="G22" s="36">
        <f t="shared" si="0"/>
        <v>100</v>
      </c>
      <c r="H22" s="20"/>
      <c r="I22" s="20">
        <v>13</v>
      </c>
      <c r="J22" s="20"/>
      <c r="K22" s="20">
        <v>13</v>
      </c>
      <c r="L22" s="20">
        <v>13</v>
      </c>
      <c r="M22" s="20">
        <v>15</v>
      </c>
      <c r="N22" s="20"/>
      <c r="O22" s="20">
        <v>15</v>
      </c>
      <c r="P22" s="20">
        <v>15</v>
      </c>
      <c r="Q22" s="20">
        <v>8</v>
      </c>
      <c r="R22" s="20"/>
      <c r="S22" s="20">
        <v>8</v>
      </c>
      <c r="T22" s="20">
        <v>8</v>
      </c>
      <c r="U22" s="20">
        <v>6</v>
      </c>
      <c r="V22" s="20"/>
      <c r="W22" s="20">
        <v>6</v>
      </c>
      <c r="X22" s="20">
        <v>6</v>
      </c>
      <c r="Y22" s="20">
        <v>8</v>
      </c>
      <c r="Z22" s="20"/>
      <c r="AA22" s="20">
        <v>8</v>
      </c>
      <c r="AB22" s="20">
        <v>8</v>
      </c>
      <c r="AC22" s="20">
        <v>9</v>
      </c>
      <c r="AD22" s="20"/>
      <c r="AE22" s="20">
        <v>9</v>
      </c>
      <c r="AF22" s="20">
        <v>9</v>
      </c>
      <c r="AG22" s="20">
        <v>13</v>
      </c>
      <c r="AH22" s="20"/>
      <c r="AI22" s="20">
        <v>13</v>
      </c>
      <c r="AJ22" s="20">
        <v>13</v>
      </c>
      <c r="AK22" s="21"/>
    </row>
    <row r="23" spans="1:78" ht="48.75" customHeight="1">
      <c r="A23" s="8"/>
      <c r="B23" s="18" t="s">
        <v>543</v>
      </c>
      <c r="C23" s="8" t="s">
        <v>21</v>
      </c>
      <c r="D23" s="29">
        <v>100</v>
      </c>
      <c r="E23" s="29">
        <v>100</v>
      </c>
      <c r="F23" s="29">
        <v>100</v>
      </c>
      <c r="G23" s="36">
        <f t="shared" si="0"/>
        <v>100</v>
      </c>
      <c r="H23" s="29"/>
      <c r="I23" s="20">
        <v>100</v>
      </c>
      <c r="J23" s="20"/>
      <c r="K23" s="20">
        <v>100</v>
      </c>
      <c r="L23" s="20">
        <v>100</v>
      </c>
      <c r="M23" s="20">
        <v>100</v>
      </c>
      <c r="N23" s="20"/>
      <c r="O23" s="20">
        <v>100</v>
      </c>
      <c r="P23" s="20">
        <v>100</v>
      </c>
      <c r="Q23" s="20">
        <v>100</v>
      </c>
      <c r="R23" s="20"/>
      <c r="S23" s="20">
        <v>100</v>
      </c>
      <c r="T23" s="20">
        <v>100</v>
      </c>
      <c r="U23" s="20">
        <v>100</v>
      </c>
      <c r="V23" s="20"/>
      <c r="W23" s="20">
        <v>100</v>
      </c>
      <c r="X23" s="20">
        <v>100</v>
      </c>
      <c r="Y23" s="20">
        <v>100</v>
      </c>
      <c r="Z23" s="20"/>
      <c r="AA23" s="20">
        <v>100</v>
      </c>
      <c r="AB23" s="20">
        <v>100</v>
      </c>
      <c r="AC23" s="20">
        <v>100</v>
      </c>
      <c r="AD23" s="20"/>
      <c r="AE23" s="20">
        <v>100</v>
      </c>
      <c r="AF23" s="20">
        <v>100</v>
      </c>
      <c r="AG23" s="20">
        <v>100</v>
      </c>
      <c r="AH23" s="20"/>
      <c r="AI23" s="20">
        <v>100</v>
      </c>
      <c r="AJ23" s="20">
        <v>100</v>
      </c>
      <c r="AK23" s="21"/>
    </row>
    <row r="24" spans="1:78" ht="48.75" customHeight="1">
      <c r="A24" s="8"/>
      <c r="B24" s="18" t="s">
        <v>544</v>
      </c>
      <c r="C24" s="8" t="s">
        <v>306</v>
      </c>
      <c r="D24" s="28">
        <v>12930</v>
      </c>
      <c r="E24" s="28">
        <v>12930</v>
      </c>
      <c r="F24" s="28">
        <v>12930</v>
      </c>
      <c r="G24" s="36">
        <f t="shared" si="0"/>
        <v>99.999999999999986</v>
      </c>
      <c r="H24" s="41"/>
      <c r="I24" s="28">
        <v>2336</v>
      </c>
      <c r="J24" s="28"/>
      <c r="K24" s="28">
        <v>2336</v>
      </c>
      <c r="L24" s="28">
        <v>2352</v>
      </c>
      <c r="M24" s="28">
        <v>3594</v>
      </c>
      <c r="N24" s="28"/>
      <c r="O24" s="28">
        <v>3594</v>
      </c>
      <c r="P24" s="28">
        <v>3560</v>
      </c>
      <c r="Q24" s="28">
        <v>2422</v>
      </c>
      <c r="R24" s="28"/>
      <c r="S24" s="28">
        <v>2422</v>
      </c>
      <c r="T24" s="28">
        <v>2456</v>
      </c>
      <c r="U24" s="28">
        <v>785</v>
      </c>
      <c r="V24" s="28"/>
      <c r="W24" s="28">
        <v>785</v>
      </c>
      <c r="X24" s="28">
        <v>789</v>
      </c>
      <c r="Y24" s="28">
        <v>1468</v>
      </c>
      <c r="Z24" s="28"/>
      <c r="AA24" s="28">
        <v>1468</v>
      </c>
      <c r="AB24" s="28">
        <v>1472</v>
      </c>
      <c r="AC24" s="28">
        <v>1316</v>
      </c>
      <c r="AD24" s="28"/>
      <c r="AE24" s="28">
        <v>1316</v>
      </c>
      <c r="AF24" s="28">
        <v>1321</v>
      </c>
      <c r="AG24" s="28">
        <v>1009</v>
      </c>
      <c r="AH24" s="28"/>
      <c r="AI24" s="28">
        <v>1009</v>
      </c>
      <c r="AJ24" s="28">
        <v>1015</v>
      </c>
      <c r="AK24" s="21"/>
    </row>
    <row r="25" spans="1:78" ht="48.75" customHeight="1">
      <c r="A25" s="8"/>
      <c r="B25" s="18" t="s">
        <v>545</v>
      </c>
      <c r="C25" s="8" t="s">
        <v>306</v>
      </c>
      <c r="D25" s="28">
        <v>12460</v>
      </c>
      <c r="E25" s="28">
        <v>12460</v>
      </c>
      <c r="F25" s="28">
        <v>12460</v>
      </c>
      <c r="G25" s="36">
        <f t="shared" si="0"/>
        <v>100</v>
      </c>
      <c r="H25" s="28"/>
      <c r="I25" s="28">
        <v>2251</v>
      </c>
      <c r="J25" s="28"/>
      <c r="K25" s="28">
        <v>2251</v>
      </c>
      <c r="L25" s="28">
        <v>2257</v>
      </c>
      <c r="M25" s="28">
        <v>3445</v>
      </c>
      <c r="N25" s="28"/>
      <c r="O25" s="28">
        <v>3445</v>
      </c>
      <c r="P25" s="28">
        <v>3456</v>
      </c>
      <c r="Q25" s="28">
        <v>2365</v>
      </c>
      <c r="R25" s="28"/>
      <c r="S25" s="28">
        <v>2365</v>
      </c>
      <c r="T25" s="28">
        <v>2375</v>
      </c>
      <c r="U25" s="28">
        <v>735</v>
      </c>
      <c r="V25" s="28"/>
      <c r="W25" s="28">
        <v>735</v>
      </c>
      <c r="X25" s="28">
        <v>738</v>
      </c>
      <c r="Y25" s="28">
        <v>1426</v>
      </c>
      <c r="Z25" s="28"/>
      <c r="AA25" s="28">
        <v>1426</v>
      </c>
      <c r="AB25" s="28">
        <v>1431</v>
      </c>
      <c r="AC25" s="28">
        <v>1263</v>
      </c>
      <c r="AD25" s="28"/>
      <c r="AE25" s="28">
        <v>1263</v>
      </c>
      <c r="AF25" s="28">
        <v>1265</v>
      </c>
      <c r="AG25" s="28">
        <v>975</v>
      </c>
      <c r="AH25" s="28"/>
      <c r="AI25" s="28">
        <v>975</v>
      </c>
      <c r="AJ25" s="28">
        <v>978</v>
      </c>
      <c r="AK25" s="21"/>
    </row>
    <row r="26" spans="1:78" ht="48.75" customHeight="1">
      <c r="A26" s="8"/>
      <c r="B26" s="18" t="s">
        <v>546</v>
      </c>
      <c r="C26" s="8" t="s">
        <v>21</v>
      </c>
      <c r="D26" s="35">
        <v>96.3</v>
      </c>
      <c r="E26" s="35">
        <v>96.3</v>
      </c>
      <c r="F26" s="35">
        <v>96.3</v>
      </c>
      <c r="G26" s="36">
        <f t="shared" si="0"/>
        <v>100</v>
      </c>
      <c r="H26" s="35"/>
      <c r="I26" s="36">
        <v>95</v>
      </c>
      <c r="J26" s="35"/>
      <c r="K26" s="35">
        <v>96.361301369863014</v>
      </c>
      <c r="L26" s="35">
        <v>95.960884353741491</v>
      </c>
      <c r="M26" s="35">
        <v>96.3</v>
      </c>
      <c r="N26" s="35"/>
      <c r="O26" s="35">
        <v>95.854201446855882</v>
      </c>
      <c r="P26" s="35">
        <v>97.078651685393254</v>
      </c>
      <c r="Q26" s="35">
        <v>97.7</v>
      </c>
      <c r="R26" s="35"/>
      <c r="S26" s="35">
        <v>97.646573080099103</v>
      </c>
      <c r="T26" s="35">
        <v>96.701954397394147</v>
      </c>
      <c r="U26" s="35">
        <v>97.4</v>
      </c>
      <c r="V26" s="35"/>
      <c r="W26" s="35">
        <v>93.630573248407643</v>
      </c>
      <c r="X26" s="35">
        <v>93.536121673003805</v>
      </c>
      <c r="Y26" s="35">
        <v>99.5</v>
      </c>
      <c r="Z26" s="35"/>
      <c r="AA26" s="35">
        <v>97.138964577656679</v>
      </c>
      <c r="AB26" s="35">
        <v>97.21467391304347</v>
      </c>
      <c r="AC26" s="35">
        <v>98.7</v>
      </c>
      <c r="AD26" s="35"/>
      <c r="AE26" s="35">
        <v>95.972644376899694</v>
      </c>
      <c r="AF26" s="35">
        <v>95.760787282361846</v>
      </c>
      <c r="AG26" s="35">
        <v>98.7</v>
      </c>
      <c r="AH26" s="35"/>
      <c r="AI26" s="35">
        <v>96.630327056491581</v>
      </c>
      <c r="AJ26" s="35">
        <v>96.354679802955658</v>
      </c>
      <c r="AK26" s="21"/>
    </row>
    <row r="27" spans="1:78" ht="63" customHeight="1">
      <c r="A27" s="8"/>
      <c r="B27" s="18" t="s">
        <v>547</v>
      </c>
      <c r="C27" s="34" t="s">
        <v>548</v>
      </c>
      <c r="D27" s="20">
        <v>102</v>
      </c>
      <c r="E27" s="20">
        <v>102</v>
      </c>
      <c r="F27" s="20">
        <v>102</v>
      </c>
      <c r="G27" s="36">
        <f t="shared" si="0"/>
        <v>100</v>
      </c>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1"/>
    </row>
    <row r="28" spans="1:78" ht="60" customHeight="1">
      <c r="A28" s="8"/>
      <c r="B28" s="18" t="s">
        <v>549</v>
      </c>
      <c r="C28" s="34" t="s">
        <v>550</v>
      </c>
      <c r="D28" s="20">
        <v>100</v>
      </c>
      <c r="E28" s="20">
        <v>100</v>
      </c>
      <c r="F28" s="20">
        <v>100</v>
      </c>
      <c r="G28" s="36">
        <f t="shared" si="0"/>
        <v>100</v>
      </c>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1"/>
    </row>
    <row r="29" spans="1:78" ht="53.25" customHeight="1">
      <c r="A29" s="8"/>
      <c r="B29" s="18" t="s">
        <v>551</v>
      </c>
      <c r="C29" s="8" t="s">
        <v>21</v>
      </c>
      <c r="D29" s="36">
        <v>98.039215686275</v>
      </c>
      <c r="E29" s="36">
        <v>98.039215686274503</v>
      </c>
      <c r="F29" s="36">
        <v>98</v>
      </c>
      <c r="G29" s="36">
        <f t="shared" si="0"/>
        <v>99.959999999999496</v>
      </c>
      <c r="H29" s="29"/>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row>
    <row r="30" spans="1:78" ht="53.25" customHeight="1">
      <c r="A30" s="8"/>
      <c r="B30" s="18" t="s">
        <v>552</v>
      </c>
      <c r="C30" s="8" t="s">
        <v>553</v>
      </c>
      <c r="D30" s="20">
        <v>112</v>
      </c>
      <c r="E30" s="28">
        <v>113</v>
      </c>
      <c r="F30" s="28">
        <v>136</v>
      </c>
      <c r="G30" s="36">
        <f t="shared" si="0"/>
        <v>121.42857142857142</v>
      </c>
      <c r="H30" s="28"/>
      <c r="I30" s="30">
        <v>14</v>
      </c>
      <c r="J30" s="30"/>
      <c r="K30" s="30">
        <v>14</v>
      </c>
      <c r="L30" s="30">
        <v>14</v>
      </c>
      <c r="M30" s="30">
        <v>47</v>
      </c>
      <c r="N30" s="30"/>
      <c r="O30" s="30">
        <v>47</v>
      </c>
      <c r="P30" s="30">
        <v>49</v>
      </c>
      <c r="Q30" s="30">
        <v>38</v>
      </c>
      <c r="R30" s="30"/>
      <c r="S30" s="30">
        <v>38</v>
      </c>
      <c r="T30" s="30">
        <v>40</v>
      </c>
      <c r="U30" s="30">
        <v>3</v>
      </c>
      <c r="V30" s="30"/>
      <c r="W30" s="30">
        <v>3</v>
      </c>
      <c r="X30" s="30">
        <v>3</v>
      </c>
      <c r="Y30" s="30">
        <v>11</v>
      </c>
      <c r="Z30" s="30"/>
      <c r="AA30" s="30">
        <v>11</v>
      </c>
      <c r="AB30" s="30">
        <v>11</v>
      </c>
      <c r="AC30" s="30"/>
      <c r="AD30" s="30"/>
      <c r="AE30" s="30"/>
      <c r="AF30" s="30"/>
      <c r="AG30" s="30"/>
      <c r="AH30" s="30"/>
      <c r="AI30" s="30"/>
      <c r="AJ30" s="30"/>
    </row>
    <row r="31" spans="1:78" ht="53.25" customHeight="1">
      <c r="A31" s="8"/>
      <c r="B31" s="18" t="s">
        <v>554</v>
      </c>
      <c r="C31" s="8" t="s">
        <v>553</v>
      </c>
      <c r="D31" s="20">
        <v>4</v>
      </c>
      <c r="E31" s="28">
        <v>4</v>
      </c>
      <c r="F31" s="28">
        <v>27</v>
      </c>
      <c r="G31" s="36">
        <f t="shared" si="0"/>
        <v>675</v>
      </c>
      <c r="H31" s="20"/>
      <c r="I31" s="30"/>
      <c r="J31" s="30"/>
      <c r="K31" s="30"/>
      <c r="L31" s="30"/>
      <c r="M31" s="30">
        <v>0</v>
      </c>
      <c r="N31" s="30"/>
      <c r="O31" s="30"/>
      <c r="P31" s="30">
        <v>2</v>
      </c>
      <c r="Q31" s="30">
        <v>4</v>
      </c>
      <c r="R31" s="30"/>
      <c r="S31" s="30">
        <v>4</v>
      </c>
      <c r="T31" s="30">
        <v>2</v>
      </c>
      <c r="U31" s="30"/>
      <c r="V31" s="30"/>
      <c r="W31" s="30"/>
      <c r="X31" s="30"/>
      <c r="Y31" s="30"/>
      <c r="Z31" s="30"/>
      <c r="AA31" s="30"/>
      <c r="AB31" s="30"/>
      <c r="AC31" s="30"/>
      <c r="AD31" s="30"/>
      <c r="AE31" s="30"/>
      <c r="AF31" s="30"/>
      <c r="AG31" s="30"/>
      <c r="AH31" s="30"/>
      <c r="AI31" s="30"/>
      <c r="AJ31" s="30"/>
    </row>
    <row r="32" spans="1:78" ht="48.75" customHeight="1">
      <c r="A32" s="8"/>
      <c r="B32" s="18" t="s">
        <v>555</v>
      </c>
      <c r="C32" s="8" t="s">
        <v>21</v>
      </c>
      <c r="D32" s="36">
        <v>85.496183206107006</v>
      </c>
      <c r="E32" s="36">
        <v>86.25954198473282</v>
      </c>
      <c r="F32" s="36">
        <f>F30/131%</f>
        <v>103.81679389312977</v>
      </c>
      <c r="G32" s="36">
        <f t="shared" si="0"/>
        <v>121.42857142857125</v>
      </c>
      <c r="H32" s="36"/>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row>
    <row r="33" spans="1:37" ht="45.75" customHeight="1">
      <c r="A33" s="8"/>
      <c r="B33" s="18" t="s">
        <v>556</v>
      </c>
      <c r="C33" s="8" t="s">
        <v>557</v>
      </c>
      <c r="D33" s="20">
        <v>4</v>
      </c>
      <c r="E33" s="28">
        <v>4</v>
      </c>
      <c r="F33" s="542" t="s">
        <v>114</v>
      </c>
      <c r="G33" s="36"/>
      <c r="H33" s="20"/>
      <c r="I33" s="20">
        <v>1</v>
      </c>
      <c r="J33" s="20"/>
      <c r="K33" s="20">
        <v>1</v>
      </c>
      <c r="L33" s="20">
        <v>1</v>
      </c>
      <c r="M33" s="20">
        <v>1</v>
      </c>
      <c r="N33" s="20"/>
      <c r="O33" s="20">
        <v>1</v>
      </c>
      <c r="P33" s="20">
        <v>1</v>
      </c>
      <c r="Q33" s="20">
        <v>1</v>
      </c>
      <c r="R33" s="20"/>
      <c r="S33" s="20">
        <v>1</v>
      </c>
      <c r="T33" s="20">
        <v>1</v>
      </c>
      <c r="U33" s="20"/>
      <c r="V33" s="20"/>
      <c r="W33" s="20"/>
      <c r="X33" s="20"/>
      <c r="Y33" s="20">
        <v>1</v>
      </c>
      <c r="Z33" s="20"/>
      <c r="AA33" s="20">
        <v>1</v>
      </c>
      <c r="AB33" s="20">
        <v>1</v>
      </c>
      <c r="AC33" s="20"/>
      <c r="AD33" s="20"/>
      <c r="AE33" s="20"/>
      <c r="AF33" s="20"/>
      <c r="AG33" s="20"/>
      <c r="AH33" s="20"/>
      <c r="AI33" s="20"/>
      <c r="AJ33" s="20"/>
      <c r="AK33" s="21"/>
    </row>
    <row r="34" spans="1:37" ht="45.75" customHeight="1">
      <c r="A34" s="8"/>
      <c r="B34" s="18" t="s">
        <v>558</v>
      </c>
      <c r="C34" s="34" t="s">
        <v>557</v>
      </c>
      <c r="D34" s="20">
        <v>4</v>
      </c>
      <c r="E34" s="28">
        <v>4</v>
      </c>
      <c r="F34" s="542" t="s">
        <v>114</v>
      </c>
      <c r="G34" s="36"/>
      <c r="H34" s="20"/>
      <c r="I34" s="20">
        <v>1</v>
      </c>
      <c r="J34" s="20"/>
      <c r="K34" s="20">
        <v>1</v>
      </c>
      <c r="L34" s="20">
        <v>1</v>
      </c>
      <c r="M34" s="20">
        <v>1</v>
      </c>
      <c r="N34" s="20"/>
      <c r="O34" s="20">
        <v>1</v>
      </c>
      <c r="P34" s="20">
        <v>1</v>
      </c>
      <c r="Q34" s="20">
        <v>1</v>
      </c>
      <c r="R34" s="20"/>
      <c r="S34" s="20">
        <v>1</v>
      </c>
      <c r="T34" s="20">
        <v>1</v>
      </c>
      <c r="U34" s="20"/>
      <c r="V34" s="20"/>
      <c r="W34" s="20"/>
      <c r="X34" s="20"/>
      <c r="Y34" s="20">
        <v>1</v>
      </c>
      <c r="Z34" s="20"/>
      <c r="AA34" s="20">
        <v>1</v>
      </c>
      <c r="AB34" s="20">
        <v>1</v>
      </c>
      <c r="AC34" s="20"/>
      <c r="AD34" s="20"/>
      <c r="AE34" s="20"/>
      <c r="AF34" s="20"/>
      <c r="AG34" s="20"/>
      <c r="AH34" s="20"/>
      <c r="AI34" s="20"/>
      <c r="AJ34" s="20"/>
      <c r="AK34" s="21"/>
    </row>
    <row r="35" spans="1:37" ht="45.75" hidden="1" customHeight="1">
      <c r="A35" s="8"/>
      <c r="B35" s="18" t="s">
        <v>559</v>
      </c>
      <c r="C35" s="8" t="s">
        <v>560</v>
      </c>
      <c r="D35" s="30"/>
      <c r="E35" s="30"/>
      <c r="F35" s="30"/>
      <c r="G35" s="36" t="e">
        <f t="shared" si="0"/>
        <v>#DIV/0!</v>
      </c>
      <c r="H35" s="30"/>
      <c r="I35" s="30">
        <v>0</v>
      </c>
      <c r="J35" s="30"/>
      <c r="K35" s="30"/>
      <c r="L35" s="30"/>
      <c r="M35" s="30">
        <v>0</v>
      </c>
      <c r="N35" s="30"/>
      <c r="O35" s="30"/>
      <c r="P35" s="30"/>
      <c r="Q35" s="30">
        <v>0</v>
      </c>
      <c r="R35" s="30"/>
      <c r="S35" s="30"/>
      <c r="T35" s="30"/>
      <c r="U35" s="30">
        <v>0</v>
      </c>
      <c r="V35" s="30"/>
      <c r="W35" s="30"/>
      <c r="X35" s="30"/>
      <c r="Y35" s="30">
        <v>0</v>
      </c>
      <c r="Z35" s="30"/>
      <c r="AA35" s="30"/>
      <c r="AB35" s="30"/>
      <c r="AC35" s="30">
        <v>0</v>
      </c>
      <c r="AD35" s="30"/>
      <c r="AE35" s="30"/>
      <c r="AF35" s="30"/>
      <c r="AG35" s="30"/>
      <c r="AH35" s="30"/>
      <c r="AI35" s="30"/>
      <c r="AJ35" s="30">
        <v>0</v>
      </c>
    </row>
    <row r="36" spans="1:37" ht="45.75" hidden="1" customHeight="1">
      <c r="A36" s="8"/>
      <c r="B36" s="18" t="s">
        <v>558</v>
      </c>
      <c r="C36" s="8" t="s">
        <v>560</v>
      </c>
      <c r="D36" s="30"/>
      <c r="E36" s="30"/>
      <c r="F36" s="30"/>
      <c r="G36" s="36" t="e">
        <f t="shared" si="0"/>
        <v>#DIV/0!</v>
      </c>
      <c r="H36" s="30"/>
      <c r="I36" s="30">
        <v>0</v>
      </c>
      <c r="J36" s="30"/>
      <c r="K36" s="30"/>
      <c r="L36" s="30"/>
      <c r="M36" s="30">
        <v>0</v>
      </c>
      <c r="N36" s="30"/>
      <c r="O36" s="30"/>
      <c r="P36" s="30"/>
      <c r="Q36" s="30">
        <v>0</v>
      </c>
      <c r="R36" s="30"/>
      <c r="S36" s="30"/>
      <c r="T36" s="30"/>
      <c r="U36" s="30">
        <v>0</v>
      </c>
      <c r="V36" s="30"/>
      <c r="W36" s="30"/>
      <c r="X36" s="30"/>
      <c r="Y36" s="30">
        <v>0</v>
      </c>
      <c r="Z36" s="30"/>
      <c r="AA36" s="30"/>
      <c r="AB36" s="30"/>
      <c r="AC36" s="30">
        <v>0</v>
      </c>
      <c r="AD36" s="30"/>
      <c r="AE36" s="30"/>
      <c r="AF36" s="30"/>
      <c r="AG36" s="30"/>
      <c r="AH36" s="30"/>
      <c r="AI36" s="30"/>
      <c r="AJ36" s="30">
        <v>0</v>
      </c>
    </row>
    <row r="37" spans="1:37" s="42" customFormat="1" ht="42.75" customHeight="1">
      <c r="A37" s="64">
        <v>4</v>
      </c>
      <c r="B37" s="65" t="s">
        <v>561</v>
      </c>
      <c r="C37" s="64" t="s">
        <v>562</v>
      </c>
      <c r="D37" s="67"/>
      <c r="E37" s="67"/>
      <c r="F37" s="67"/>
      <c r="G37" s="36"/>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8"/>
    </row>
    <row r="38" spans="1:37" ht="42.75" customHeight="1">
      <c r="A38" s="8"/>
      <c r="B38" s="18" t="s">
        <v>563</v>
      </c>
      <c r="C38" s="8" t="s">
        <v>564</v>
      </c>
      <c r="D38" s="30">
        <v>450</v>
      </c>
      <c r="E38" s="543" t="s">
        <v>114</v>
      </c>
      <c r="F38" s="543" t="s">
        <v>114</v>
      </c>
      <c r="G38" s="36"/>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row>
    <row r="39" spans="1:37" ht="42.75" customHeight="1">
      <c r="A39" s="8"/>
      <c r="B39" s="18" t="s">
        <v>565</v>
      </c>
      <c r="C39" s="8" t="s">
        <v>564</v>
      </c>
      <c r="D39" s="31">
        <v>7253</v>
      </c>
      <c r="E39" s="31">
        <v>6803</v>
      </c>
      <c r="F39" s="31">
        <v>6803</v>
      </c>
      <c r="G39" s="36">
        <f t="shared" si="0"/>
        <v>93.79567075692816</v>
      </c>
      <c r="H39" s="31"/>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row>
    <row r="40" spans="1:37" ht="42.75" customHeight="1">
      <c r="A40" s="8"/>
      <c r="B40" s="18" t="s">
        <v>566</v>
      </c>
      <c r="C40" s="8" t="s">
        <v>530</v>
      </c>
      <c r="D40" s="31">
        <v>9000</v>
      </c>
      <c r="E40" s="31">
        <v>9215</v>
      </c>
      <c r="F40" s="31">
        <v>9215</v>
      </c>
      <c r="G40" s="36">
        <f t="shared" si="0"/>
        <v>102.38888888888889</v>
      </c>
      <c r="H40" s="31"/>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row>
    <row r="41" spans="1:37" s="42" customFormat="1" ht="45.75" customHeight="1">
      <c r="A41" s="64">
        <v>5</v>
      </c>
      <c r="B41" s="65" t="s">
        <v>567</v>
      </c>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8"/>
    </row>
    <row r="42" spans="1:37" ht="45.75" customHeight="1">
      <c r="A42" s="8"/>
      <c r="B42" s="18" t="s">
        <v>568</v>
      </c>
      <c r="C42" s="8" t="s">
        <v>569</v>
      </c>
      <c r="D42" s="30">
        <v>2</v>
      </c>
      <c r="E42" s="30">
        <v>2</v>
      </c>
      <c r="F42" s="30">
        <v>2</v>
      </c>
      <c r="G42" s="36">
        <f t="shared" si="0"/>
        <v>100</v>
      </c>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row>
    <row r="43" spans="1:37" s="21" customFormat="1" ht="55.5" customHeight="1">
      <c r="A43" s="8">
        <v>6</v>
      </c>
      <c r="B43" s="18" t="s">
        <v>570</v>
      </c>
      <c r="C43" s="34" t="s">
        <v>571</v>
      </c>
      <c r="D43" s="30">
        <v>7</v>
      </c>
      <c r="E43" s="30">
        <v>7</v>
      </c>
      <c r="F43" s="30">
        <v>7</v>
      </c>
      <c r="G43" s="36">
        <f t="shared" si="0"/>
        <v>99.999999999999986</v>
      </c>
      <c r="H43" s="30"/>
      <c r="I43" s="30">
        <v>1</v>
      </c>
      <c r="J43" s="30">
        <v>1</v>
      </c>
      <c r="K43" s="30">
        <v>1</v>
      </c>
      <c r="L43" s="30">
        <v>1</v>
      </c>
      <c r="M43" s="30">
        <v>1</v>
      </c>
      <c r="N43" s="30">
        <v>1</v>
      </c>
      <c r="O43" s="30">
        <v>1</v>
      </c>
      <c r="P43" s="30">
        <v>1</v>
      </c>
      <c r="Q43" s="30">
        <v>1</v>
      </c>
      <c r="R43" s="30">
        <v>1</v>
      </c>
      <c r="S43" s="30">
        <v>1</v>
      </c>
      <c r="T43" s="30">
        <v>1</v>
      </c>
      <c r="U43" s="30">
        <v>1</v>
      </c>
      <c r="V43" s="30">
        <v>1</v>
      </c>
      <c r="W43" s="30">
        <v>1</v>
      </c>
      <c r="X43" s="30">
        <v>1</v>
      </c>
      <c r="Y43" s="30">
        <v>1</v>
      </c>
      <c r="Z43" s="30">
        <v>1</v>
      </c>
      <c r="AA43" s="30">
        <v>1</v>
      </c>
      <c r="AB43" s="30">
        <v>1</v>
      </c>
      <c r="AC43" s="30">
        <v>1</v>
      </c>
      <c r="AD43" s="30">
        <v>1</v>
      </c>
      <c r="AE43" s="30">
        <v>1</v>
      </c>
      <c r="AF43" s="30">
        <v>1</v>
      </c>
      <c r="AG43" s="30">
        <v>1</v>
      </c>
      <c r="AH43" s="30">
        <v>1</v>
      </c>
      <c r="AI43" s="30">
        <v>1</v>
      </c>
      <c r="AJ43" s="30">
        <v>1</v>
      </c>
      <c r="AK43" s="24"/>
    </row>
    <row r="44" spans="1:37" s="42" customFormat="1" ht="49.5" customHeight="1">
      <c r="A44" s="64" t="s">
        <v>18</v>
      </c>
      <c r="B44" s="65" t="s">
        <v>572</v>
      </c>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8"/>
    </row>
    <row r="45" spans="1:37" s="42" customFormat="1" ht="44.25" customHeight="1">
      <c r="A45" s="64">
        <v>1</v>
      </c>
      <c r="B45" s="65" t="s">
        <v>573</v>
      </c>
      <c r="C45" s="64" t="s">
        <v>562</v>
      </c>
      <c r="D45" s="67">
        <v>82</v>
      </c>
      <c r="E45" s="66">
        <v>82</v>
      </c>
      <c r="F45" s="66">
        <v>82</v>
      </c>
      <c r="G45" s="544">
        <f t="shared" si="0"/>
        <v>100</v>
      </c>
      <c r="H45" s="66"/>
      <c r="I45" s="67">
        <v>13</v>
      </c>
      <c r="J45" s="67">
        <v>13</v>
      </c>
      <c r="K45" s="67">
        <v>13</v>
      </c>
      <c r="L45" s="67">
        <v>13</v>
      </c>
      <c r="M45" s="67">
        <v>18</v>
      </c>
      <c r="N45" s="67">
        <v>18</v>
      </c>
      <c r="O45" s="67">
        <v>18</v>
      </c>
      <c r="P45" s="67">
        <v>18</v>
      </c>
      <c r="Q45" s="67">
        <v>8</v>
      </c>
      <c r="R45" s="67">
        <v>8</v>
      </c>
      <c r="S45" s="67">
        <v>8</v>
      </c>
      <c r="T45" s="67">
        <v>8</v>
      </c>
      <c r="U45" s="67">
        <v>7</v>
      </c>
      <c r="V45" s="67">
        <v>7</v>
      </c>
      <c r="W45" s="67">
        <v>7</v>
      </c>
      <c r="X45" s="67">
        <v>7</v>
      </c>
      <c r="Y45" s="67">
        <v>10</v>
      </c>
      <c r="Z45" s="67">
        <v>11</v>
      </c>
      <c r="AA45" s="67">
        <v>11</v>
      </c>
      <c r="AB45" s="67">
        <v>11</v>
      </c>
      <c r="AC45" s="67">
        <v>9</v>
      </c>
      <c r="AD45" s="67">
        <v>9</v>
      </c>
      <c r="AE45" s="67">
        <v>9</v>
      </c>
      <c r="AF45" s="67">
        <v>9</v>
      </c>
      <c r="AG45" s="67">
        <v>16</v>
      </c>
      <c r="AH45" s="67">
        <v>16</v>
      </c>
      <c r="AI45" s="67">
        <v>16</v>
      </c>
      <c r="AJ45" s="67">
        <v>16</v>
      </c>
      <c r="AK45" s="68"/>
    </row>
    <row r="46" spans="1:37" ht="38.25" customHeight="1">
      <c r="A46" s="8" t="s">
        <v>114</v>
      </c>
      <c r="B46" s="37" t="s">
        <v>632</v>
      </c>
      <c r="C46" s="8" t="s">
        <v>562</v>
      </c>
      <c r="D46" s="30">
        <v>1</v>
      </c>
      <c r="E46" s="31">
        <v>1</v>
      </c>
      <c r="F46" s="31">
        <v>1</v>
      </c>
      <c r="G46" s="36">
        <f t="shared" si="0"/>
        <v>100</v>
      </c>
      <c r="H46" s="30"/>
      <c r="I46" s="30"/>
      <c r="J46" s="30"/>
      <c r="K46" s="30"/>
      <c r="L46" s="30"/>
      <c r="M46" s="30"/>
      <c r="N46" s="30"/>
      <c r="O46" s="30"/>
      <c r="P46" s="30"/>
      <c r="Q46" s="30"/>
      <c r="R46" s="30"/>
      <c r="S46" s="30"/>
      <c r="T46" s="30"/>
      <c r="U46" s="30"/>
      <c r="V46" s="30"/>
      <c r="W46" s="30"/>
      <c r="X46" s="30"/>
      <c r="Y46" s="30">
        <v>1</v>
      </c>
      <c r="Z46" s="30">
        <v>1</v>
      </c>
      <c r="AA46" s="30">
        <v>1</v>
      </c>
      <c r="AB46" s="30">
        <v>1</v>
      </c>
      <c r="AC46" s="30"/>
      <c r="AD46" s="30"/>
      <c r="AE46" s="30"/>
      <c r="AF46" s="30"/>
      <c r="AG46" s="30"/>
      <c r="AH46" s="30"/>
      <c r="AI46" s="30"/>
      <c r="AJ46" s="30"/>
    </row>
    <row r="47" spans="1:37" ht="38.25" customHeight="1">
      <c r="A47" s="8" t="s">
        <v>114</v>
      </c>
      <c r="B47" s="18" t="s">
        <v>631</v>
      </c>
      <c r="C47" s="8" t="s">
        <v>562</v>
      </c>
      <c r="D47" s="30">
        <v>7</v>
      </c>
      <c r="E47" s="31">
        <v>7</v>
      </c>
      <c r="F47" s="31">
        <v>7</v>
      </c>
      <c r="G47" s="36">
        <f t="shared" si="0"/>
        <v>99.999999999999986</v>
      </c>
      <c r="H47" s="30"/>
      <c r="I47" s="30">
        <v>1</v>
      </c>
      <c r="J47" s="30">
        <v>1</v>
      </c>
      <c r="K47" s="30">
        <v>1</v>
      </c>
      <c r="L47" s="30">
        <v>1</v>
      </c>
      <c r="M47" s="30">
        <v>1</v>
      </c>
      <c r="N47" s="30">
        <v>1</v>
      </c>
      <c r="O47" s="30">
        <v>1</v>
      </c>
      <c r="P47" s="30">
        <v>1</v>
      </c>
      <c r="Q47" s="30">
        <v>1</v>
      </c>
      <c r="R47" s="30">
        <v>1</v>
      </c>
      <c r="S47" s="30">
        <v>1</v>
      </c>
      <c r="T47" s="30">
        <v>1</v>
      </c>
      <c r="U47" s="30">
        <v>1</v>
      </c>
      <c r="V47" s="30">
        <v>1</v>
      </c>
      <c r="W47" s="30">
        <v>1</v>
      </c>
      <c r="X47" s="30">
        <v>1</v>
      </c>
      <c r="Y47" s="30">
        <v>1</v>
      </c>
      <c r="Z47" s="30">
        <v>1</v>
      </c>
      <c r="AA47" s="30">
        <v>1</v>
      </c>
      <c r="AB47" s="30">
        <v>1</v>
      </c>
      <c r="AC47" s="30">
        <v>1</v>
      </c>
      <c r="AD47" s="30">
        <v>1</v>
      </c>
      <c r="AE47" s="30">
        <v>1</v>
      </c>
      <c r="AF47" s="30">
        <v>1</v>
      </c>
      <c r="AG47" s="30">
        <v>1</v>
      </c>
      <c r="AH47" s="30">
        <v>1</v>
      </c>
      <c r="AI47" s="30">
        <v>1</v>
      </c>
      <c r="AJ47" s="30">
        <v>1</v>
      </c>
    </row>
    <row r="48" spans="1:37" ht="38.25" customHeight="1">
      <c r="A48" s="8" t="s">
        <v>114</v>
      </c>
      <c r="B48" s="18" t="s">
        <v>633</v>
      </c>
      <c r="C48" s="8" t="s">
        <v>562</v>
      </c>
      <c r="D48" s="30">
        <v>74</v>
      </c>
      <c r="E48" s="31">
        <v>74</v>
      </c>
      <c r="F48" s="31">
        <v>74</v>
      </c>
      <c r="G48" s="36">
        <f t="shared" si="0"/>
        <v>100</v>
      </c>
      <c r="H48" s="30"/>
      <c r="I48" s="30">
        <v>12</v>
      </c>
      <c r="J48" s="30">
        <v>12</v>
      </c>
      <c r="K48" s="30">
        <v>12</v>
      </c>
      <c r="L48" s="30">
        <v>12</v>
      </c>
      <c r="M48" s="30">
        <v>17</v>
      </c>
      <c r="N48" s="30">
        <v>17</v>
      </c>
      <c r="O48" s="30">
        <v>17</v>
      </c>
      <c r="P48" s="30">
        <v>17</v>
      </c>
      <c r="Q48" s="30">
        <v>7</v>
      </c>
      <c r="R48" s="30">
        <v>7</v>
      </c>
      <c r="S48" s="30">
        <v>7</v>
      </c>
      <c r="T48" s="30">
        <v>7</v>
      </c>
      <c r="U48" s="30">
        <v>6</v>
      </c>
      <c r="V48" s="30">
        <v>6</v>
      </c>
      <c r="W48" s="30">
        <v>6</v>
      </c>
      <c r="X48" s="30">
        <v>6</v>
      </c>
      <c r="Y48" s="30">
        <v>9</v>
      </c>
      <c r="Z48" s="30">
        <v>9</v>
      </c>
      <c r="AA48" s="30">
        <v>9</v>
      </c>
      <c r="AB48" s="30">
        <v>9</v>
      </c>
      <c r="AC48" s="30">
        <v>8</v>
      </c>
      <c r="AD48" s="30">
        <v>8</v>
      </c>
      <c r="AE48" s="30">
        <v>8</v>
      </c>
      <c r="AF48" s="30">
        <v>8</v>
      </c>
      <c r="AG48" s="30">
        <v>15</v>
      </c>
      <c r="AH48" s="30">
        <v>15</v>
      </c>
      <c r="AI48" s="30">
        <v>15</v>
      </c>
      <c r="AJ48" s="30">
        <v>15</v>
      </c>
    </row>
    <row r="49" spans="1:37" s="42" customFormat="1" ht="42" customHeight="1">
      <c r="A49" s="64" t="s">
        <v>69</v>
      </c>
      <c r="B49" s="65" t="s">
        <v>574</v>
      </c>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8"/>
    </row>
    <row r="50" spans="1:37" s="42" customFormat="1" ht="51.75" customHeight="1">
      <c r="A50" s="64">
        <v>1</v>
      </c>
      <c r="B50" s="65" t="s">
        <v>575</v>
      </c>
      <c r="C50" s="64" t="s">
        <v>28</v>
      </c>
      <c r="D50" s="66">
        <v>21387</v>
      </c>
      <c r="E50" s="66">
        <v>21403</v>
      </c>
      <c r="F50" s="66">
        <v>21403</v>
      </c>
      <c r="G50" s="544">
        <f t="shared" si="0"/>
        <v>100.07481180156169</v>
      </c>
      <c r="H50" s="66"/>
      <c r="I50" s="66">
        <v>5574</v>
      </c>
      <c r="J50" s="66">
        <v>5520</v>
      </c>
      <c r="K50" s="66">
        <v>5590</v>
      </c>
      <c r="L50" s="66">
        <v>6000</v>
      </c>
      <c r="M50" s="66">
        <v>5695</v>
      </c>
      <c r="N50" s="66">
        <v>2360</v>
      </c>
      <c r="O50" s="66">
        <v>5695</v>
      </c>
      <c r="P50" s="66">
        <v>5695</v>
      </c>
      <c r="Q50" s="66">
        <v>3190</v>
      </c>
      <c r="R50" s="66">
        <v>3012</v>
      </c>
      <c r="S50" s="66">
        <v>3190</v>
      </c>
      <c r="T50" s="66">
        <v>3380</v>
      </c>
      <c r="U50" s="66">
        <v>1289</v>
      </c>
      <c r="V50" s="66">
        <v>1023</v>
      </c>
      <c r="W50" s="66">
        <v>1289</v>
      </c>
      <c r="X50" s="66">
        <v>1291</v>
      </c>
      <c r="Y50" s="66">
        <v>2520</v>
      </c>
      <c r="Z50" s="66">
        <v>2435</v>
      </c>
      <c r="AA50" s="66">
        <v>2520</v>
      </c>
      <c r="AB50" s="66">
        <v>2520</v>
      </c>
      <c r="AC50" s="66">
        <v>2408</v>
      </c>
      <c r="AD50" s="66">
        <v>2380</v>
      </c>
      <c r="AE50" s="66">
        <v>2408</v>
      </c>
      <c r="AF50" s="66">
        <v>2408</v>
      </c>
      <c r="AG50" s="66">
        <v>711</v>
      </c>
      <c r="AH50" s="66">
        <v>690</v>
      </c>
      <c r="AI50" s="66">
        <v>711</v>
      </c>
      <c r="AJ50" s="66">
        <v>720</v>
      </c>
      <c r="AK50" s="68"/>
    </row>
    <row r="51" spans="1:37" ht="51" customHeight="1">
      <c r="A51" s="8" t="s">
        <v>114</v>
      </c>
      <c r="B51" s="18" t="s">
        <v>634</v>
      </c>
      <c r="C51" s="8" t="s">
        <v>21</v>
      </c>
      <c r="D51" s="33">
        <v>44.4</v>
      </c>
      <c r="E51" s="33">
        <v>44.420231201876184</v>
      </c>
      <c r="F51" s="33">
        <v>44.420231201876184</v>
      </c>
      <c r="G51" s="36">
        <f t="shared" si="0"/>
        <v>100.0455657699914</v>
      </c>
      <c r="H51" s="33"/>
      <c r="I51" s="33">
        <v>70.3</v>
      </c>
      <c r="J51" s="39">
        <v>0.70417145044010721</v>
      </c>
      <c r="K51" s="39">
        <v>0.70500693656198765</v>
      </c>
      <c r="L51" s="39">
        <v>0.74497144276136085</v>
      </c>
      <c r="M51" s="33">
        <v>40.700000000000003</v>
      </c>
      <c r="N51" s="39">
        <v>0.16973532796317606</v>
      </c>
      <c r="O51" s="39">
        <v>0.40725114416475972</v>
      </c>
      <c r="P51" s="39">
        <v>0.40091517071453714</v>
      </c>
      <c r="Q51" s="33">
        <v>40.700000000000003</v>
      </c>
      <c r="R51" s="39">
        <v>0.38699730181164077</v>
      </c>
      <c r="S51" s="39">
        <v>0.40466827349993656</v>
      </c>
      <c r="T51" s="39">
        <v>0.42213063569376796</v>
      </c>
      <c r="U51" s="33">
        <v>39.299999999999997</v>
      </c>
      <c r="V51" s="39">
        <v>0.3144789425146019</v>
      </c>
      <c r="W51" s="39">
        <v>0.3929878048780488</v>
      </c>
      <c r="X51" s="39">
        <v>0.3874549819927971</v>
      </c>
      <c r="Y51" s="33">
        <v>48.5</v>
      </c>
      <c r="Z51" s="39">
        <v>0.4711687306501548</v>
      </c>
      <c r="AA51" s="39">
        <v>0.48480184686417854</v>
      </c>
      <c r="AB51" s="39">
        <v>0.47727272727272729</v>
      </c>
      <c r="AC51" s="33">
        <v>46.1</v>
      </c>
      <c r="AD51" s="39">
        <v>0.45892788276128038</v>
      </c>
      <c r="AE51" s="39">
        <v>0.46077305778798316</v>
      </c>
      <c r="AF51" s="39">
        <v>0.45365486058779203</v>
      </c>
      <c r="AG51" s="33">
        <v>15.2</v>
      </c>
      <c r="AH51" s="39">
        <v>0.14893157781135333</v>
      </c>
      <c r="AI51" s="39">
        <v>0.1518257527226137</v>
      </c>
      <c r="AJ51" s="39">
        <v>0.15135589657347068</v>
      </c>
    </row>
    <row r="52" spans="1:37" s="42" customFormat="1" ht="51" customHeight="1">
      <c r="A52" s="64">
        <v>2</v>
      </c>
      <c r="B52" s="65" t="s">
        <v>576</v>
      </c>
      <c r="C52" s="74" t="s">
        <v>577</v>
      </c>
      <c r="D52" s="66">
        <v>4848</v>
      </c>
      <c r="E52" s="66">
        <v>4877</v>
      </c>
      <c r="F52" s="66">
        <v>4877</v>
      </c>
      <c r="G52" s="544">
        <f t="shared" si="0"/>
        <v>100.59818481848185</v>
      </c>
      <c r="H52" s="66"/>
      <c r="I52" s="66">
        <v>1276</v>
      </c>
      <c r="J52" s="66">
        <v>1273</v>
      </c>
      <c r="K52" s="66">
        <v>1305</v>
      </c>
      <c r="L52" s="66">
        <v>1320</v>
      </c>
      <c r="M52" s="66">
        <v>995</v>
      </c>
      <c r="N52" s="66">
        <v>445</v>
      </c>
      <c r="O52" s="66">
        <v>995</v>
      </c>
      <c r="P52" s="66">
        <v>995</v>
      </c>
      <c r="Q52" s="66">
        <v>741</v>
      </c>
      <c r="R52" s="66">
        <v>741</v>
      </c>
      <c r="S52" s="66">
        <v>741</v>
      </c>
      <c r="T52" s="66">
        <v>741</v>
      </c>
      <c r="U52" s="66">
        <v>491</v>
      </c>
      <c r="V52" s="66">
        <v>485</v>
      </c>
      <c r="W52" s="66">
        <v>491</v>
      </c>
      <c r="X52" s="66">
        <v>498</v>
      </c>
      <c r="Y52" s="66">
        <v>580</v>
      </c>
      <c r="Z52" s="66">
        <v>580</v>
      </c>
      <c r="AA52" s="66">
        <v>580</v>
      </c>
      <c r="AB52" s="66">
        <v>580</v>
      </c>
      <c r="AC52" s="66">
        <v>538</v>
      </c>
      <c r="AD52" s="66">
        <v>528</v>
      </c>
      <c r="AE52" s="66">
        <v>538</v>
      </c>
      <c r="AF52" s="66">
        <v>538</v>
      </c>
      <c r="AG52" s="66">
        <v>227</v>
      </c>
      <c r="AH52" s="66">
        <v>224</v>
      </c>
      <c r="AI52" s="66">
        <v>227</v>
      </c>
      <c r="AJ52" s="66">
        <v>230</v>
      </c>
      <c r="AK52" s="68"/>
    </row>
    <row r="53" spans="1:37" s="42" customFormat="1" ht="51" customHeight="1">
      <c r="A53" s="64">
        <v>3</v>
      </c>
      <c r="B53" s="65" t="s">
        <v>578</v>
      </c>
      <c r="C53" s="64" t="s">
        <v>579</v>
      </c>
      <c r="D53" s="66">
        <v>132</v>
      </c>
      <c r="E53" s="66">
        <v>137</v>
      </c>
      <c r="F53" s="66">
        <v>137</v>
      </c>
      <c r="G53" s="544">
        <f t="shared" si="0"/>
        <v>103.78787878787878</v>
      </c>
      <c r="H53" s="66"/>
      <c r="I53" s="67">
        <v>28</v>
      </c>
      <c r="J53" s="67">
        <v>27</v>
      </c>
      <c r="K53" s="67">
        <v>28</v>
      </c>
      <c r="L53" s="67">
        <v>28</v>
      </c>
      <c r="M53" s="67">
        <v>35</v>
      </c>
      <c r="N53" s="67">
        <v>35</v>
      </c>
      <c r="O53" s="67">
        <v>35</v>
      </c>
      <c r="P53" s="67">
        <v>35</v>
      </c>
      <c r="Q53" s="67">
        <v>24</v>
      </c>
      <c r="R53" s="67">
        <v>24</v>
      </c>
      <c r="S53" s="67">
        <v>24</v>
      </c>
      <c r="T53" s="67">
        <v>24</v>
      </c>
      <c r="U53" s="67">
        <v>10</v>
      </c>
      <c r="V53" s="67">
        <v>10</v>
      </c>
      <c r="W53" s="67">
        <v>10</v>
      </c>
      <c r="X53" s="67">
        <v>10</v>
      </c>
      <c r="Y53" s="67">
        <v>13</v>
      </c>
      <c r="Z53" s="67">
        <v>13</v>
      </c>
      <c r="AA53" s="67">
        <v>13</v>
      </c>
      <c r="AB53" s="67">
        <v>13</v>
      </c>
      <c r="AC53" s="67">
        <v>11</v>
      </c>
      <c r="AD53" s="67">
        <v>16</v>
      </c>
      <c r="AE53" s="67">
        <v>16</v>
      </c>
      <c r="AF53" s="67">
        <v>16</v>
      </c>
      <c r="AG53" s="67">
        <v>11</v>
      </c>
      <c r="AH53" s="67">
        <v>11</v>
      </c>
      <c r="AI53" s="67">
        <v>11</v>
      </c>
      <c r="AJ53" s="67">
        <v>11</v>
      </c>
      <c r="AK53" s="68"/>
    </row>
    <row r="54" spans="1:37" s="42" customFormat="1" ht="45" customHeight="1">
      <c r="A54" s="64">
        <v>4</v>
      </c>
      <c r="B54" s="65" t="s">
        <v>580</v>
      </c>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8"/>
    </row>
    <row r="55" spans="1:37" ht="45" customHeight="1">
      <c r="A55" s="8" t="s">
        <v>114</v>
      </c>
      <c r="B55" s="18" t="s">
        <v>635</v>
      </c>
      <c r="C55" s="8" t="s">
        <v>581</v>
      </c>
      <c r="D55" s="30">
        <v>1</v>
      </c>
      <c r="E55" s="31">
        <v>1</v>
      </c>
      <c r="F55" s="31">
        <v>1</v>
      </c>
      <c r="G55" s="36">
        <f t="shared" si="0"/>
        <v>100</v>
      </c>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row>
    <row r="56" spans="1:37" ht="45" customHeight="1">
      <c r="A56" s="8" t="s">
        <v>114</v>
      </c>
      <c r="B56" s="18" t="s">
        <v>636</v>
      </c>
      <c r="C56" s="8" t="s">
        <v>582</v>
      </c>
      <c r="D56" s="30">
        <v>61</v>
      </c>
      <c r="E56" s="31">
        <v>61</v>
      </c>
      <c r="F56" s="31">
        <v>61</v>
      </c>
      <c r="G56" s="36">
        <f t="shared" si="0"/>
        <v>100</v>
      </c>
      <c r="H56" s="30"/>
      <c r="I56" s="30">
        <v>9</v>
      </c>
      <c r="J56" s="30">
        <v>9</v>
      </c>
      <c r="K56" s="30">
        <v>9</v>
      </c>
      <c r="L56" s="30">
        <v>9</v>
      </c>
      <c r="M56" s="30">
        <v>30</v>
      </c>
      <c r="N56" s="30">
        <v>30</v>
      </c>
      <c r="O56" s="30">
        <v>30</v>
      </c>
      <c r="P56" s="30">
        <v>30</v>
      </c>
      <c r="Q56" s="30">
        <v>11</v>
      </c>
      <c r="R56" s="30">
        <v>11</v>
      </c>
      <c r="S56" s="30">
        <v>11</v>
      </c>
      <c r="T56" s="30">
        <v>11</v>
      </c>
      <c r="U56" s="30">
        <v>6</v>
      </c>
      <c r="V56" s="30">
        <v>6</v>
      </c>
      <c r="W56" s="30">
        <v>6</v>
      </c>
      <c r="X56" s="30">
        <v>6</v>
      </c>
      <c r="Y56" s="30">
        <v>2</v>
      </c>
      <c r="Z56" s="30">
        <v>2</v>
      </c>
      <c r="AA56" s="30">
        <v>2</v>
      </c>
      <c r="AB56" s="30">
        <v>2</v>
      </c>
      <c r="AC56" s="30">
        <v>1</v>
      </c>
      <c r="AD56" s="30">
        <v>1</v>
      </c>
      <c r="AE56" s="30">
        <v>1</v>
      </c>
      <c r="AF56" s="30">
        <v>1</v>
      </c>
      <c r="AG56" s="30">
        <v>1</v>
      </c>
      <c r="AH56" s="30">
        <v>1</v>
      </c>
      <c r="AI56" s="30">
        <v>1</v>
      </c>
      <c r="AJ56" s="30">
        <v>1</v>
      </c>
    </row>
    <row r="57" spans="1:37" ht="46.5" hidden="1" customHeight="1">
      <c r="A57" s="8"/>
      <c r="B57" s="18" t="s">
        <v>583</v>
      </c>
      <c r="C57" s="8"/>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row>
    <row r="58" spans="1:37" ht="46.5" hidden="1" customHeight="1">
      <c r="A58" s="8"/>
      <c r="B58" s="18" t="s">
        <v>584</v>
      </c>
      <c r="C58" s="8"/>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row>
    <row r="60" spans="1:37" ht="75.75" hidden="1" customHeight="1">
      <c r="A60" s="42" t="s">
        <v>638</v>
      </c>
      <c r="B60" s="638" t="s">
        <v>641</v>
      </c>
      <c r="C60" s="638"/>
      <c r="D60" s="638"/>
      <c r="E60" s="638"/>
      <c r="F60" s="638"/>
      <c r="G60" s="638"/>
      <c r="H60" s="638"/>
    </row>
  </sheetData>
  <mergeCells count="22">
    <mergeCell ref="B60:H60"/>
    <mergeCell ref="A1:B1"/>
    <mergeCell ref="A2:AJ2"/>
    <mergeCell ref="A3:AJ3"/>
    <mergeCell ref="A4:C4"/>
    <mergeCell ref="A5:A7"/>
    <mergeCell ref="B5:B7"/>
    <mergeCell ref="C5:C7"/>
    <mergeCell ref="H5:H7"/>
    <mergeCell ref="I5:AJ5"/>
    <mergeCell ref="D6:D7"/>
    <mergeCell ref="E6:E7"/>
    <mergeCell ref="AG6:AJ6"/>
    <mergeCell ref="U6:X6"/>
    <mergeCell ref="I6:L6"/>
    <mergeCell ref="M6:P6"/>
    <mergeCell ref="AC6:AF6"/>
    <mergeCell ref="Q6:T6"/>
    <mergeCell ref="D5:F5"/>
    <mergeCell ref="F6:F7"/>
    <mergeCell ref="G5:G7"/>
    <mergeCell ref="Y6:AB6"/>
  </mergeCells>
  <printOptions horizontalCentered="1"/>
  <pageMargins left="0.31496062992125984" right="0.31496062992125984" top="0.27559055118110237" bottom="0.35433070866141736" header="0.51181102362204722" footer="0.19685039370078741"/>
  <pageSetup paperSize="9" scale="70" orientation="portrait" verticalDpi="300" r:id="rId1"/>
  <headerFooter>
    <oddFooter>&amp;CPage &amp;P</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41"/>
  <sheetViews>
    <sheetView zoomScale="160" zoomScaleNormal="160" workbookViewId="0">
      <selection activeCell="E6" sqref="E6"/>
    </sheetView>
  </sheetViews>
  <sheetFormatPr defaultColWidth="9" defaultRowHeight="18.75"/>
  <cols>
    <col min="1" max="1" width="6.625" style="85" customWidth="1"/>
    <col min="2" max="2" width="46.25" style="100" customWidth="1"/>
    <col min="3" max="4" width="11.75" style="85" customWidth="1"/>
    <col min="5" max="5" width="13.625" style="85" customWidth="1"/>
    <col min="6" max="6" width="12.625" style="85" customWidth="1"/>
    <col min="7" max="8" width="11.75" style="85" customWidth="1"/>
    <col min="9" max="9" width="39.25" style="85" customWidth="1"/>
    <col min="10" max="16384" width="9" style="2"/>
  </cols>
  <sheetData>
    <row r="1" spans="1:8" ht="18.75" customHeight="1">
      <c r="A1" s="604" t="s">
        <v>585</v>
      </c>
      <c r="B1" s="604"/>
    </row>
    <row r="2" spans="1:8" ht="33.75" customHeight="1">
      <c r="A2" s="601" t="s">
        <v>683</v>
      </c>
      <c r="B2" s="601"/>
      <c r="C2" s="601"/>
      <c r="D2" s="601"/>
      <c r="E2" s="601"/>
      <c r="F2" s="601"/>
      <c r="G2" s="601"/>
      <c r="H2" s="601"/>
    </row>
    <row r="3" spans="1:8">
      <c r="A3" s="611" t="s">
        <v>690</v>
      </c>
      <c r="B3" s="611"/>
      <c r="C3" s="611"/>
      <c r="D3" s="611"/>
      <c r="E3" s="611"/>
      <c r="F3" s="611"/>
      <c r="G3" s="611"/>
      <c r="H3" s="611"/>
    </row>
    <row r="4" spans="1:8" ht="34.5" customHeight="1">
      <c r="A4" s="641"/>
      <c r="B4" s="641"/>
      <c r="C4" s="641"/>
    </row>
    <row r="5" spans="1:8" ht="37.5" customHeight="1">
      <c r="A5" s="603" t="s">
        <v>1</v>
      </c>
      <c r="B5" s="603" t="s">
        <v>2</v>
      </c>
      <c r="C5" s="593" t="s">
        <v>3</v>
      </c>
      <c r="D5" s="594" t="s">
        <v>4</v>
      </c>
      <c r="E5" s="595"/>
      <c r="F5" s="596"/>
      <c r="G5" s="597" t="s">
        <v>664</v>
      </c>
      <c r="H5" s="593" t="s">
        <v>47</v>
      </c>
    </row>
    <row r="6" spans="1:8" ht="142.5" customHeight="1">
      <c r="A6" s="603"/>
      <c r="B6" s="603"/>
      <c r="C6" s="593"/>
      <c r="D6" s="87" t="s">
        <v>7</v>
      </c>
      <c r="E6" s="87" t="s">
        <v>662</v>
      </c>
      <c r="F6" s="87" t="s">
        <v>663</v>
      </c>
      <c r="G6" s="599"/>
      <c r="H6" s="593"/>
    </row>
    <row r="7" spans="1:8" s="203" customFormat="1" ht="32.25" customHeight="1">
      <c r="A7" s="155" t="s">
        <v>10</v>
      </c>
      <c r="B7" s="156" t="s">
        <v>586</v>
      </c>
      <c r="C7" s="155"/>
      <c r="D7" s="155"/>
      <c r="E7" s="155"/>
      <c r="F7" s="155"/>
      <c r="G7" s="155"/>
      <c r="H7" s="155"/>
    </row>
    <row r="8" spans="1:8" ht="28.5" customHeight="1">
      <c r="A8" s="89">
        <v>1</v>
      </c>
      <c r="B8" s="90" t="s">
        <v>587</v>
      </c>
      <c r="C8" s="89"/>
      <c r="D8" s="89"/>
      <c r="E8" s="89"/>
      <c r="F8" s="89"/>
      <c r="G8" s="89"/>
      <c r="H8" s="89"/>
    </row>
    <row r="9" spans="1:8" ht="28.5" customHeight="1">
      <c r="A9" s="89"/>
      <c r="B9" s="90" t="s">
        <v>588</v>
      </c>
      <c r="C9" s="89" t="s">
        <v>589</v>
      </c>
      <c r="D9" s="91">
        <v>1</v>
      </c>
      <c r="E9" s="91">
        <v>1</v>
      </c>
      <c r="F9" s="91">
        <v>1</v>
      </c>
      <c r="G9" s="118">
        <f>F9/D9%</f>
        <v>100</v>
      </c>
      <c r="H9" s="89"/>
    </row>
    <row r="10" spans="1:8" ht="30" hidden="1" customHeight="1">
      <c r="A10" s="89"/>
      <c r="B10" s="90" t="s">
        <v>590</v>
      </c>
      <c r="C10" s="89" t="s">
        <v>589</v>
      </c>
      <c r="D10" s="91"/>
      <c r="E10" s="91"/>
      <c r="F10" s="91"/>
      <c r="G10" s="91"/>
      <c r="H10" s="89"/>
    </row>
    <row r="11" spans="1:8" ht="28.5" customHeight="1">
      <c r="A11" s="89"/>
      <c r="B11" s="90" t="s">
        <v>591</v>
      </c>
      <c r="C11" s="89" t="s">
        <v>589</v>
      </c>
      <c r="D11" s="91">
        <v>1</v>
      </c>
      <c r="E11" s="91">
        <v>1</v>
      </c>
      <c r="F11" s="91">
        <v>1</v>
      </c>
      <c r="G11" s="118">
        <f t="shared" ref="G11:G12" si="0">F11/D11%</f>
        <v>100</v>
      </c>
      <c r="H11" s="89"/>
    </row>
    <row r="12" spans="1:8" ht="32.25" customHeight="1">
      <c r="A12" s="89">
        <v>2</v>
      </c>
      <c r="B12" s="90" t="s">
        <v>592</v>
      </c>
      <c r="C12" s="89" t="s">
        <v>593</v>
      </c>
      <c r="D12" s="91">
        <v>3</v>
      </c>
      <c r="E12" s="91">
        <v>3</v>
      </c>
      <c r="F12" s="91">
        <v>3</v>
      </c>
      <c r="G12" s="118">
        <f t="shared" si="0"/>
        <v>100</v>
      </c>
      <c r="H12" s="89"/>
    </row>
    <row r="13" spans="1:8" s="203" customFormat="1" ht="32.25" customHeight="1">
      <c r="A13" s="155" t="s">
        <v>18</v>
      </c>
      <c r="B13" s="156" t="s">
        <v>594</v>
      </c>
      <c r="C13" s="155"/>
      <c r="D13" s="155"/>
      <c r="E13" s="155"/>
      <c r="F13" s="155"/>
      <c r="G13" s="155"/>
      <c r="H13" s="155"/>
    </row>
    <row r="14" spans="1:8" ht="36.75" customHeight="1">
      <c r="A14" s="89">
        <v>1</v>
      </c>
      <c r="B14" s="90" t="s">
        <v>595</v>
      </c>
      <c r="C14" s="89" t="s">
        <v>420</v>
      </c>
      <c r="D14" s="91">
        <v>309</v>
      </c>
      <c r="E14" s="91">
        <v>309</v>
      </c>
      <c r="F14" s="91">
        <v>309</v>
      </c>
      <c r="G14" s="118">
        <f t="shared" ref="G14:G19" si="1">F14/D14%</f>
        <v>100</v>
      </c>
      <c r="H14" s="89"/>
    </row>
    <row r="15" spans="1:8" ht="36.75" customHeight="1">
      <c r="A15" s="89">
        <v>2</v>
      </c>
      <c r="B15" s="90" t="s">
        <v>596</v>
      </c>
      <c r="C15" s="89" t="s">
        <v>597</v>
      </c>
      <c r="D15" s="93">
        <v>92545</v>
      </c>
      <c r="E15" s="93">
        <v>92545</v>
      </c>
      <c r="F15" s="93">
        <v>92545</v>
      </c>
      <c r="G15" s="118">
        <f t="shared" si="1"/>
        <v>100</v>
      </c>
      <c r="H15" s="89"/>
    </row>
    <row r="16" spans="1:8" ht="36.75" customHeight="1">
      <c r="A16" s="89">
        <v>3</v>
      </c>
      <c r="B16" s="90" t="s">
        <v>598</v>
      </c>
      <c r="C16" s="89" t="s">
        <v>597</v>
      </c>
      <c r="D16" s="93">
        <v>1890</v>
      </c>
      <c r="E16" s="93">
        <v>1890</v>
      </c>
      <c r="F16" s="93">
        <v>1890</v>
      </c>
      <c r="G16" s="118">
        <f t="shared" si="1"/>
        <v>100.00000000000001</v>
      </c>
      <c r="H16" s="89"/>
    </row>
    <row r="17" spans="1:9" ht="36.75" customHeight="1">
      <c r="A17" s="89">
        <v>4</v>
      </c>
      <c r="B17" s="94" t="s">
        <v>599</v>
      </c>
      <c r="C17" s="89" t="s">
        <v>21</v>
      </c>
      <c r="D17" s="92">
        <v>100</v>
      </c>
      <c r="E17" s="92">
        <v>100</v>
      </c>
      <c r="F17" s="92">
        <v>100</v>
      </c>
      <c r="G17" s="118">
        <f t="shared" si="1"/>
        <v>100</v>
      </c>
      <c r="H17" s="89"/>
    </row>
    <row r="18" spans="1:9" ht="36.75" customHeight="1">
      <c r="A18" s="89">
        <v>5</v>
      </c>
      <c r="B18" s="90" t="s">
        <v>600</v>
      </c>
      <c r="C18" s="89" t="s">
        <v>597</v>
      </c>
      <c r="D18" s="92">
        <v>17890</v>
      </c>
      <c r="E18" s="92">
        <v>17890</v>
      </c>
      <c r="F18" s="92">
        <v>17890</v>
      </c>
      <c r="G18" s="118">
        <f t="shared" si="1"/>
        <v>100</v>
      </c>
      <c r="H18" s="89"/>
    </row>
    <row r="19" spans="1:9" ht="36.75" customHeight="1">
      <c r="A19" s="89">
        <v>6</v>
      </c>
      <c r="B19" s="90" t="s">
        <v>601</v>
      </c>
      <c r="C19" s="95" t="s">
        <v>476</v>
      </c>
      <c r="D19" s="91">
        <v>7</v>
      </c>
      <c r="E19" s="91">
        <v>7</v>
      </c>
      <c r="F19" s="91">
        <v>7</v>
      </c>
      <c r="G19" s="118">
        <f t="shared" si="1"/>
        <v>99.999999999999986</v>
      </c>
      <c r="H19" s="89"/>
    </row>
    <row r="20" spans="1:9" s="166" customFormat="1" ht="39.75" customHeight="1">
      <c r="A20" s="86" t="s">
        <v>36</v>
      </c>
      <c r="B20" s="204" t="s">
        <v>602</v>
      </c>
      <c r="C20" s="86"/>
      <c r="D20" s="86"/>
      <c r="E20" s="86"/>
      <c r="F20" s="86"/>
      <c r="G20" s="86"/>
      <c r="H20" s="86"/>
      <c r="I20" s="186"/>
    </row>
    <row r="21" spans="1:9" ht="44.25" customHeight="1">
      <c r="A21" s="89">
        <v>1</v>
      </c>
      <c r="B21" s="94" t="s">
        <v>603</v>
      </c>
      <c r="C21" s="89" t="s">
        <v>604</v>
      </c>
      <c r="D21" s="96">
        <v>2170</v>
      </c>
      <c r="E21" s="96">
        <v>2408</v>
      </c>
      <c r="F21" s="96">
        <v>2408</v>
      </c>
      <c r="G21" s="118">
        <f t="shared" ref="G21:G33" si="2">F21/D21%</f>
        <v>110.96774193548387</v>
      </c>
      <c r="H21" s="89"/>
    </row>
    <row r="22" spans="1:9" ht="46.5" customHeight="1">
      <c r="A22" s="89"/>
      <c r="B22" s="94" t="s">
        <v>605</v>
      </c>
      <c r="C22" s="89" t="s">
        <v>604</v>
      </c>
      <c r="D22" s="96">
        <v>170</v>
      </c>
      <c r="E22" s="96">
        <v>188</v>
      </c>
      <c r="F22" s="96">
        <v>188</v>
      </c>
      <c r="G22" s="118">
        <f t="shared" si="2"/>
        <v>110.58823529411765</v>
      </c>
      <c r="H22" s="89"/>
    </row>
    <row r="23" spans="1:9" ht="41.25" hidden="1" customHeight="1">
      <c r="A23" s="89"/>
      <c r="B23" s="94" t="s">
        <v>606</v>
      </c>
      <c r="C23" s="89" t="s">
        <v>607</v>
      </c>
      <c r="D23" s="96"/>
      <c r="E23" s="96"/>
      <c r="F23" s="96"/>
      <c r="G23" s="118" t="e">
        <f t="shared" si="2"/>
        <v>#DIV/0!</v>
      </c>
      <c r="H23" s="89"/>
    </row>
    <row r="24" spans="1:9" ht="40.5" customHeight="1">
      <c r="A24" s="89">
        <v>2</v>
      </c>
      <c r="B24" s="94" t="s">
        <v>608</v>
      </c>
      <c r="C24" s="89" t="s">
        <v>604</v>
      </c>
      <c r="D24" s="96">
        <v>2000</v>
      </c>
      <c r="E24" s="96">
        <v>2220</v>
      </c>
      <c r="F24" s="96">
        <v>2220</v>
      </c>
      <c r="G24" s="118">
        <f t="shared" si="2"/>
        <v>111</v>
      </c>
      <c r="H24" s="89"/>
    </row>
    <row r="25" spans="1:9" ht="41.25" hidden="1" customHeight="1">
      <c r="A25" s="89"/>
      <c r="B25" s="94" t="s">
        <v>609</v>
      </c>
      <c r="C25" s="89" t="s">
        <v>610</v>
      </c>
      <c r="D25" s="91"/>
      <c r="E25" s="91"/>
      <c r="F25" s="91"/>
      <c r="G25" s="118" t="e">
        <f t="shared" si="2"/>
        <v>#DIV/0!</v>
      </c>
      <c r="H25" s="89"/>
    </row>
    <row r="26" spans="1:9" ht="41.25" hidden="1" customHeight="1">
      <c r="A26" s="89"/>
      <c r="B26" s="94" t="s">
        <v>611</v>
      </c>
      <c r="C26" s="89" t="s">
        <v>607</v>
      </c>
      <c r="D26" s="91"/>
      <c r="E26" s="91"/>
      <c r="F26" s="91"/>
      <c r="G26" s="118" t="e">
        <f t="shared" si="2"/>
        <v>#DIV/0!</v>
      </c>
      <c r="H26" s="89"/>
    </row>
    <row r="27" spans="1:9" ht="41.25" hidden="1" customHeight="1">
      <c r="A27" s="89">
        <v>3</v>
      </c>
      <c r="B27" s="94" t="s">
        <v>612</v>
      </c>
      <c r="C27" s="89" t="s">
        <v>604</v>
      </c>
      <c r="D27" s="91"/>
      <c r="E27" s="91"/>
      <c r="F27" s="91"/>
      <c r="G27" s="118" t="e">
        <f t="shared" si="2"/>
        <v>#DIV/0!</v>
      </c>
      <c r="H27" s="89"/>
    </row>
    <row r="28" spans="1:9" ht="41.25" hidden="1" customHeight="1">
      <c r="A28" s="89"/>
      <c r="B28" s="94" t="s">
        <v>613</v>
      </c>
      <c r="C28" s="89" t="s">
        <v>610</v>
      </c>
      <c r="D28" s="91"/>
      <c r="E28" s="91"/>
      <c r="F28" s="91"/>
      <c r="G28" s="118" t="e">
        <f t="shared" si="2"/>
        <v>#DIV/0!</v>
      </c>
      <c r="H28" s="89"/>
    </row>
    <row r="29" spans="1:9" ht="41.25" hidden="1" customHeight="1">
      <c r="A29" s="89"/>
      <c r="B29" s="94" t="s">
        <v>614</v>
      </c>
      <c r="C29" s="89" t="s">
        <v>607</v>
      </c>
      <c r="D29" s="91"/>
      <c r="E29" s="91"/>
      <c r="F29" s="91"/>
      <c r="G29" s="118" t="e">
        <f t="shared" si="2"/>
        <v>#DIV/0!</v>
      </c>
      <c r="H29" s="89"/>
    </row>
    <row r="30" spans="1:9" ht="41.25" hidden="1" customHeight="1">
      <c r="A30" s="89">
        <v>3</v>
      </c>
      <c r="B30" s="94" t="s">
        <v>615</v>
      </c>
      <c r="C30" s="89" t="s">
        <v>318</v>
      </c>
      <c r="D30" s="96">
        <v>12775</v>
      </c>
      <c r="E30" s="96"/>
      <c r="F30" s="96"/>
      <c r="G30" s="118">
        <f t="shared" si="2"/>
        <v>0</v>
      </c>
      <c r="H30" s="89"/>
    </row>
    <row r="31" spans="1:9" ht="46.5" customHeight="1">
      <c r="A31" s="89">
        <v>3</v>
      </c>
      <c r="B31" s="94" t="s">
        <v>616</v>
      </c>
      <c r="C31" s="89" t="s">
        <v>617</v>
      </c>
      <c r="D31" s="91">
        <v>100</v>
      </c>
      <c r="E31" s="91">
        <v>100</v>
      </c>
      <c r="F31" s="91">
        <v>100</v>
      </c>
      <c r="G31" s="118">
        <f t="shared" si="2"/>
        <v>100</v>
      </c>
      <c r="H31" s="89"/>
    </row>
    <row r="32" spans="1:9" ht="41.25" hidden="1" customHeight="1">
      <c r="A32" s="89">
        <v>6</v>
      </c>
      <c r="B32" s="94" t="s">
        <v>618</v>
      </c>
      <c r="C32" s="89" t="s">
        <v>318</v>
      </c>
      <c r="D32" s="91"/>
      <c r="E32" s="91"/>
      <c r="F32" s="91"/>
      <c r="G32" s="118" t="e">
        <f t="shared" si="2"/>
        <v>#DIV/0!</v>
      </c>
      <c r="H32" s="89"/>
    </row>
    <row r="33" spans="1:8" ht="49.5" customHeight="1">
      <c r="A33" s="89">
        <v>4</v>
      </c>
      <c r="B33" s="94" t="s">
        <v>619</v>
      </c>
      <c r="C33" s="89" t="s">
        <v>617</v>
      </c>
      <c r="D33" s="91">
        <v>100</v>
      </c>
      <c r="E33" s="91">
        <v>100</v>
      </c>
      <c r="F33" s="91">
        <v>100</v>
      </c>
      <c r="G33" s="118">
        <f t="shared" si="2"/>
        <v>100</v>
      </c>
      <c r="H33" s="89"/>
    </row>
    <row r="34" spans="1:8" s="203" customFormat="1" ht="51.75" customHeight="1">
      <c r="A34" s="155" t="s">
        <v>620</v>
      </c>
      <c r="B34" s="207" t="s">
        <v>621</v>
      </c>
      <c r="C34" s="155"/>
      <c r="D34" s="183"/>
      <c r="E34" s="183"/>
      <c r="F34" s="183"/>
      <c r="G34" s="183"/>
      <c r="H34" s="155"/>
    </row>
    <row r="35" spans="1:8" ht="42" customHeight="1">
      <c r="A35" s="89">
        <v>1</v>
      </c>
      <c r="B35" s="90" t="s">
        <v>622</v>
      </c>
      <c r="C35" s="89" t="s">
        <v>623</v>
      </c>
      <c r="D35" s="91">
        <v>8</v>
      </c>
      <c r="E35" s="91">
        <v>8</v>
      </c>
      <c r="F35" s="91">
        <v>8</v>
      </c>
      <c r="G35" s="118">
        <f t="shared" ref="G35:G38" si="3">F35/D35%</f>
        <v>100</v>
      </c>
      <c r="H35" s="89"/>
    </row>
    <row r="36" spans="1:8" ht="41.25" hidden="1" customHeight="1">
      <c r="A36" s="89"/>
      <c r="B36" s="90" t="s">
        <v>624</v>
      </c>
      <c r="C36" s="89" t="s">
        <v>420</v>
      </c>
      <c r="D36" s="91"/>
      <c r="E36" s="91"/>
      <c r="F36" s="91"/>
      <c r="G36" s="118" t="e">
        <f t="shared" si="3"/>
        <v>#DIV/0!</v>
      </c>
      <c r="H36" s="89"/>
    </row>
    <row r="37" spans="1:8" ht="40.5" customHeight="1">
      <c r="A37" s="97"/>
      <c r="B37" s="97" t="s">
        <v>625</v>
      </c>
      <c r="C37" s="89" t="s">
        <v>623</v>
      </c>
      <c r="D37" s="91">
        <v>7</v>
      </c>
      <c r="E37" s="91">
        <v>7</v>
      </c>
      <c r="F37" s="91">
        <v>7</v>
      </c>
      <c r="G37" s="118">
        <f t="shared" si="3"/>
        <v>99.999999999999986</v>
      </c>
      <c r="H37" s="89"/>
    </row>
    <row r="38" spans="1:8" ht="41.25" customHeight="1">
      <c r="A38" s="89">
        <v>2</v>
      </c>
      <c r="B38" s="94" t="s">
        <v>626</v>
      </c>
      <c r="C38" s="89" t="s">
        <v>623</v>
      </c>
      <c r="D38" s="91">
        <v>1</v>
      </c>
      <c r="E38" s="91">
        <v>1</v>
      </c>
      <c r="F38" s="91">
        <v>1</v>
      </c>
      <c r="G38" s="118">
        <f t="shared" si="3"/>
        <v>100</v>
      </c>
      <c r="H38" s="89"/>
    </row>
    <row r="39" spans="1:8" ht="21.75" hidden="1" customHeight="1">
      <c r="A39" s="98">
        <v>3</v>
      </c>
      <c r="B39" s="99" t="s">
        <v>627</v>
      </c>
      <c r="C39" s="98"/>
      <c r="D39" s="98"/>
      <c r="E39" s="98"/>
      <c r="F39" s="98"/>
      <c r="G39" s="98"/>
      <c r="H39" s="98"/>
    </row>
    <row r="40" spans="1:8" ht="18.75" hidden="1" customHeight="1"/>
    <row r="41" spans="1:8" ht="18.75" hidden="1" customHeight="1"/>
  </sheetData>
  <mergeCells count="10">
    <mergeCell ref="H5:H6"/>
    <mergeCell ref="A1:B1"/>
    <mergeCell ref="A2:H2"/>
    <mergeCell ref="A3:H3"/>
    <mergeCell ref="A4:C4"/>
    <mergeCell ref="A5:A6"/>
    <mergeCell ref="B5:B6"/>
    <mergeCell ref="C5:C6"/>
    <mergeCell ref="D5:F5"/>
    <mergeCell ref="G5:G6"/>
  </mergeCells>
  <printOptions horizontalCentered="1"/>
  <pageMargins left="0.23622047244094491" right="0.23622047244094491" top="0.35433070866141736" bottom="0.70866141732283472" header="0.51181102362204722" footer="0.51181102362204722"/>
  <pageSetup paperSize="9" scale="70" orientation="portrait"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66CC"/>
  </sheetPr>
  <dimension ref="A1:D14"/>
  <sheetViews>
    <sheetView zoomScale="130" zoomScaleNormal="130" workbookViewId="0">
      <selection activeCell="E8" sqref="E8"/>
    </sheetView>
  </sheetViews>
  <sheetFormatPr defaultColWidth="9" defaultRowHeight="15"/>
  <cols>
    <col min="1" max="1" width="24.375" style="75" bestFit="1" customWidth="1"/>
    <col min="2" max="4" width="12.375" style="75" customWidth="1"/>
    <col min="5" max="16384" width="9" style="75"/>
  </cols>
  <sheetData>
    <row r="1" spans="1:4" ht="27.75" customHeight="1">
      <c r="A1" s="77" t="s">
        <v>656</v>
      </c>
      <c r="B1" s="78"/>
      <c r="C1" s="78"/>
      <c r="D1" s="78"/>
    </row>
    <row r="2" spans="1:4" ht="29.25" customHeight="1">
      <c r="A2" s="76" t="s">
        <v>647</v>
      </c>
      <c r="B2" s="76" t="s">
        <v>645</v>
      </c>
      <c r="C2" s="76" t="s">
        <v>646</v>
      </c>
      <c r="D2" s="76" t="s">
        <v>648</v>
      </c>
    </row>
    <row r="3" spans="1:4" s="78" customFormat="1" ht="24.75" customHeight="1">
      <c r="A3" s="81" t="str">
        <f>'2 NN LN TS'!B23</f>
        <v>- Tổng SLLT có hạt</v>
      </c>
      <c r="B3" s="79" t="e">
        <f>'2 NN LN TS'!#REF!</f>
        <v>#REF!</v>
      </c>
      <c r="C3" s="79" t="e">
        <f>'2 NN LN TS'!#REF!</f>
        <v>#REF!</v>
      </c>
      <c r="D3" s="79" t="e">
        <f>C3-B3</f>
        <v>#REF!</v>
      </c>
    </row>
    <row r="4" spans="1:4" s="78" customFormat="1" ht="24.75" customHeight="1">
      <c r="A4" s="81" t="str">
        <f>'2 NN LN TS'!B24</f>
        <v xml:space="preserve">Trong đó: - Thóc </v>
      </c>
      <c r="B4" s="79" t="e">
        <f>'2 NN LN TS'!#REF!</f>
        <v>#REF!</v>
      </c>
      <c r="C4" s="79" t="e">
        <f>'2 NN LN TS'!#REF!</f>
        <v>#REF!</v>
      </c>
      <c r="D4" s="79" t="e">
        <f>C4-B4</f>
        <v>#REF!</v>
      </c>
    </row>
    <row r="5" spans="1:4" s="78" customFormat="1" ht="24.75" customHeight="1">
      <c r="A5" s="81" t="s">
        <v>649</v>
      </c>
      <c r="B5" s="79" t="e">
        <f>'2 NN LN TS'!#REF!</f>
        <v>#REF!</v>
      </c>
      <c r="C5" s="79" t="e">
        <f>'2 NN LN TS'!#REF!</f>
        <v>#REF!</v>
      </c>
      <c r="D5" s="79" t="e">
        <f t="shared" ref="D5:D10" si="0">C5-B5</f>
        <v>#REF!</v>
      </c>
    </row>
    <row r="6" spans="1:4" s="78" customFormat="1" ht="24.75" customHeight="1">
      <c r="A6" s="81" t="s">
        <v>650</v>
      </c>
      <c r="B6" s="82" t="e">
        <f>'2 NN LN TS'!#REF!</f>
        <v>#REF!</v>
      </c>
      <c r="C6" s="82" t="e">
        <f>'2 NN LN TS'!#REF!</f>
        <v>#REF!</v>
      </c>
      <c r="D6" s="79" t="e">
        <f t="shared" si="0"/>
        <v>#REF!</v>
      </c>
    </row>
    <row r="7" spans="1:4" s="78" customFormat="1" ht="32.25" customHeight="1">
      <c r="A7" s="83" t="s">
        <v>651</v>
      </c>
      <c r="B7" s="79" t="e">
        <f>'2 NN LN TS'!#REF!</f>
        <v>#REF!</v>
      </c>
      <c r="C7" s="79" t="e">
        <f>'2 NN LN TS'!#REF!</f>
        <v>#REF!</v>
      </c>
      <c r="D7" s="79" t="e">
        <f t="shared" si="0"/>
        <v>#REF!</v>
      </c>
    </row>
    <row r="8" spans="1:4" s="78" customFormat="1" ht="24.75" customHeight="1">
      <c r="A8" s="81" t="s">
        <v>652</v>
      </c>
      <c r="B8" s="80" t="e">
        <f>'2 NN LN TS'!#REF!</f>
        <v>#REF!</v>
      </c>
      <c r="C8" s="80" t="e">
        <f>'2 NN LN TS'!#REF!</f>
        <v>#REF!</v>
      </c>
      <c r="D8" s="80" t="e">
        <f t="shared" si="0"/>
        <v>#REF!</v>
      </c>
    </row>
    <row r="9" spans="1:4" s="78" customFormat="1" ht="24.75" customHeight="1">
      <c r="A9" s="81" t="str">
        <f>'2 NN LN TS'!B105</f>
        <v>Tổng đàn gia cầm</v>
      </c>
      <c r="B9" s="80" t="e">
        <f>'2 NN LN TS'!#REF!</f>
        <v>#REF!</v>
      </c>
      <c r="C9" s="80" t="e">
        <f>'2 NN LN TS'!#REF!</f>
        <v>#REF!</v>
      </c>
      <c r="D9" s="80" t="e">
        <f t="shared" si="0"/>
        <v>#REF!</v>
      </c>
    </row>
    <row r="10" spans="1:4" s="78" customFormat="1" ht="24.75" customHeight="1">
      <c r="A10" s="81" t="str">
        <f>'2 NN LN TS'!B111</f>
        <v>DT nuôi trồng TS</v>
      </c>
      <c r="B10" s="81" t="e">
        <f>'2 NN LN TS'!#REF!</f>
        <v>#REF!</v>
      </c>
      <c r="C10" s="82" t="e">
        <f>'2 NN LN TS'!#REF!</f>
        <v>#REF!</v>
      </c>
      <c r="D10" s="81" t="e">
        <f t="shared" si="0"/>
        <v>#REF!</v>
      </c>
    </row>
    <row r="12" spans="1:4" ht="26.25" customHeight="1">
      <c r="A12" s="77" t="s">
        <v>657</v>
      </c>
    </row>
    <row r="13" spans="1:4" ht="39" customHeight="1">
      <c r="A13" s="76" t="s">
        <v>647</v>
      </c>
      <c r="B13" s="76" t="s">
        <v>645</v>
      </c>
      <c r="C13" s="76" t="s">
        <v>646</v>
      </c>
      <c r="D13" s="76" t="s">
        <v>648</v>
      </c>
    </row>
    <row r="14" spans="1:4" s="78" customFormat="1" ht="48" customHeight="1">
      <c r="A14" s="81" t="str">
        <f>'3 CN XD'!B19</f>
        <v>Gạch xây các loại</v>
      </c>
      <c r="B14" s="80" t="e">
        <f>'3 CN XD'!#REF!</f>
        <v>#REF!</v>
      </c>
      <c r="C14" s="80" t="e">
        <f>'3 CN XD'!#REF!</f>
        <v>#REF!</v>
      </c>
      <c r="D14" s="80" t="e">
        <f t="shared" ref="D14" si="1">C14-B14</f>
        <v>#REF!</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V101"/>
  <sheetViews>
    <sheetView tabSelected="1" zoomScale="85" zoomScaleNormal="85" workbookViewId="0">
      <selection activeCell="F6" sqref="F6"/>
    </sheetView>
  </sheetViews>
  <sheetFormatPr defaultColWidth="9" defaultRowHeight="21"/>
  <cols>
    <col min="1" max="1" width="6.375" style="56" customWidth="1"/>
    <col min="2" max="2" width="53.625" style="51" customWidth="1"/>
    <col min="3" max="3" width="12.75" style="51" customWidth="1"/>
    <col min="4" max="4" width="13.125" style="51" customWidth="1"/>
    <col min="5" max="5" width="15.125" style="51" bestFit="1" customWidth="1"/>
    <col min="6" max="6" width="12.875" style="51" bestFit="1" customWidth="1"/>
    <col min="7" max="7" width="13.125" style="51" customWidth="1"/>
    <col min="8" max="8" width="11.875" style="51" customWidth="1"/>
    <col min="9" max="14" width="9" style="51"/>
    <col min="15" max="18" width="12.75" style="51" customWidth="1"/>
    <col min="19" max="19" width="14.375" style="51" customWidth="1"/>
    <col min="20" max="22" width="10.125" style="51" customWidth="1"/>
    <col min="23" max="16384" width="9" style="52"/>
  </cols>
  <sheetData>
    <row r="1" spans="1:17" ht="24" customHeight="1">
      <c r="A1" s="557" t="s">
        <v>0</v>
      </c>
      <c r="B1" s="558"/>
      <c r="C1" s="559"/>
      <c r="D1" s="559"/>
      <c r="E1" s="559"/>
      <c r="F1" s="559"/>
      <c r="G1" s="559"/>
      <c r="H1" s="559"/>
    </row>
    <row r="2" spans="1:17" ht="42" customHeight="1">
      <c r="A2" s="569" t="s">
        <v>665</v>
      </c>
      <c r="B2" s="569"/>
      <c r="C2" s="569"/>
      <c r="D2" s="569"/>
      <c r="E2" s="569"/>
      <c r="F2" s="569"/>
      <c r="G2" s="569"/>
      <c r="H2" s="569"/>
    </row>
    <row r="3" spans="1:17">
      <c r="A3" s="570" t="s">
        <v>667</v>
      </c>
      <c r="B3" s="570"/>
      <c r="C3" s="570"/>
      <c r="D3" s="570"/>
      <c r="E3" s="570"/>
      <c r="F3" s="570"/>
      <c r="G3" s="570"/>
      <c r="H3" s="570"/>
    </row>
    <row r="4" spans="1:17" ht="33" customHeight="1">
      <c r="A4" s="560"/>
      <c r="B4" s="559"/>
      <c r="C4" s="559"/>
      <c r="D4" s="559"/>
      <c r="E4" s="559"/>
      <c r="F4" s="559"/>
      <c r="G4" s="559"/>
      <c r="H4" s="559"/>
    </row>
    <row r="5" spans="1:17" ht="42.75" customHeight="1">
      <c r="A5" s="568" t="s">
        <v>1</v>
      </c>
      <c r="B5" s="568" t="s">
        <v>2</v>
      </c>
      <c r="C5" s="571" t="s">
        <v>3</v>
      </c>
      <c r="D5" s="572" t="s">
        <v>4</v>
      </c>
      <c r="E5" s="573"/>
      <c r="F5" s="574"/>
      <c r="G5" s="575" t="s">
        <v>664</v>
      </c>
      <c r="H5" s="571" t="s">
        <v>6</v>
      </c>
    </row>
    <row r="6" spans="1:17" ht="153.75" customHeight="1">
      <c r="A6" s="568"/>
      <c r="B6" s="568"/>
      <c r="C6" s="568"/>
      <c r="D6" s="561" t="s">
        <v>7</v>
      </c>
      <c r="E6" s="561" t="s">
        <v>662</v>
      </c>
      <c r="F6" s="561" t="s">
        <v>663</v>
      </c>
      <c r="G6" s="576"/>
      <c r="H6" s="571"/>
    </row>
    <row r="7" spans="1:17" s="51" customFormat="1" ht="50.25" customHeight="1">
      <c r="A7" s="43" t="s">
        <v>10</v>
      </c>
      <c r="B7" s="54" t="s">
        <v>11</v>
      </c>
      <c r="C7" s="45"/>
      <c r="D7" s="562"/>
      <c r="E7" s="562"/>
      <c r="F7" s="562"/>
      <c r="G7" s="562"/>
      <c r="H7" s="563"/>
    </row>
    <row r="8" spans="1:17" ht="57" customHeight="1">
      <c r="A8" s="43">
        <v>1</v>
      </c>
      <c r="B8" s="44" t="s">
        <v>12</v>
      </c>
      <c r="C8" s="511" t="s">
        <v>13</v>
      </c>
      <c r="D8" s="47">
        <v>62</v>
      </c>
      <c r="E8" s="47">
        <v>62</v>
      </c>
      <c r="F8" s="47">
        <v>62</v>
      </c>
      <c r="G8" s="47">
        <f>F8/D8%</f>
        <v>100</v>
      </c>
      <c r="H8" s="53"/>
    </row>
    <row r="9" spans="1:17" ht="57" customHeight="1">
      <c r="A9" s="43">
        <v>2</v>
      </c>
      <c r="B9" s="44" t="s">
        <v>14</v>
      </c>
      <c r="C9" s="45" t="s">
        <v>15</v>
      </c>
      <c r="D9" s="564">
        <v>182.6</v>
      </c>
      <c r="E9" s="564">
        <v>122.19499999999999</v>
      </c>
      <c r="F9" s="564">
        <v>129.98599999999999</v>
      </c>
      <c r="G9" s="47">
        <f t="shared" ref="G9:G32" si="0">F9/D9%</f>
        <v>71.186199342825844</v>
      </c>
      <c r="H9" s="53"/>
      <c r="O9" s="565"/>
    </row>
    <row r="10" spans="1:17" ht="57" customHeight="1">
      <c r="A10" s="43">
        <v>3</v>
      </c>
      <c r="B10" s="44" t="s">
        <v>16</v>
      </c>
      <c r="C10" s="62" t="s">
        <v>17</v>
      </c>
      <c r="D10" s="47">
        <v>125.13375360335976</v>
      </c>
      <c r="E10" s="47">
        <v>128.5</v>
      </c>
      <c r="F10" s="47">
        <v>128.5</v>
      </c>
      <c r="G10" s="47">
        <f t="shared" si="0"/>
        <v>102.69011861284872</v>
      </c>
      <c r="H10" s="60"/>
    </row>
    <row r="11" spans="1:17" s="51" customFormat="1" ht="50.25" customHeight="1">
      <c r="A11" s="43" t="s">
        <v>18</v>
      </c>
      <c r="B11" s="54" t="s">
        <v>19</v>
      </c>
      <c r="C11" s="45"/>
      <c r="D11" s="46"/>
      <c r="E11" s="46"/>
      <c r="F11" s="46"/>
      <c r="G11" s="47"/>
      <c r="H11" s="47"/>
      <c r="K11" s="55"/>
    </row>
    <row r="12" spans="1:17" s="56" customFormat="1" ht="50.25" customHeight="1">
      <c r="A12" s="568">
        <v>4</v>
      </c>
      <c r="B12" s="44" t="s">
        <v>20</v>
      </c>
      <c r="C12" s="45" t="s">
        <v>21</v>
      </c>
      <c r="D12" s="46">
        <v>60</v>
      </c>
      <c r="E12" s="46">
        <v>60</v>
      </c>
      <c r="F12" s="46">
        <v>70</v>
      </c>
      <c r="G12" s="47">
        <f t="shared" si="0"/>
        <v>116.66666666666667</v>
      </c>
      <c r="H12" s="566"/>
      <c r="K12" s="567"/>
    </row>
    <row r="13" spans="1:17" ht="50.25" customHeight="1">
      <c r="A13" s="568"/>
      <c r="B13" s="44" t="s">
        <v>22</v>
      </c>
      <c r="C13" s="45" t="s">
        <v>642</v>
      </c>
      <c r="D13" s="57">
        <v>10.041210802668999</v>
      </c>
      <c r="E13" s="57">
        <v>9.73</v>
      </c>
      <c r="F13" s="57">
        <v>9.9600000000000009</v>
      </c>
      <c r="G13" s="47">
        <f>D13/F13%</f>
        <v>100.81536950470883</v>
      </c>
      <c r="H13" s="47"/>
      <c r="O13" s="565"/>
      <c r="P13" s="565"/>
      <c r="Q13" s="565"/>
    </row>
    <row r="14" spans="1:17" ht="50.25" customHeight="1">
      <c r="A14" s="568"/>
      <c r="B14" s="44" t="s">
        <v>644</v>
      </c>
      <c r="C14" s="45" t="s">
        <v>21</v>
      </c>
      <c r="D14" s="57">
        <v>9.1999999999999993</v>
      </c>
      <c r="E14" s="57">
        <v>9.16</v>
      </c>
      <c r="F14" s="57">
        <v>9.16</v>
      </c>
      <c r="G14" s="47">
        <f>D14/F14%</f>
        <v>100.43668122270742</v>
      </c>
      <c r="H14" s="47"/>
      <c r="I14" s="56"/>
      <c r="O14" s="58"/>
      <c r="P14" s="58"/>
    </row>
    <row r="15" spans="1:17" ht="50.25" customHeight="1">
      <c r="A15" s="568"/>
      <c r="B15" s="44" t="s">
        <v>24</v>
      </c>
      <c r="C15" s="45" t="s">
        <v>21</v>
      </c>
      <c r="D15" s="47">
        <v>97.1</v>
      </c>
      <c r="E15" s="47">
        <v>97.1</v>
      </c>
      <c r="F15" s="47">
        <v>97.1</v>
      </c>
      <c r="G15" s="47">
        <f t="shared" si="0"/>
        <v>100</v>
      </c>
      <c r="H15" s="47"/>
    </row>
    <row r="16" spans="1:17" ht="50.25" customHeight="1">
      <c r="A16" s="568">
        <v>5</v>
      </c>
      <c r="B16" s="44" t="s">
        <v>25</v>
      </c>
      <c r="C16" s="45" t="s">
        <v>21</v>
      </c>
      <c r="D16" s="46">
        <v>100</v>
      </c>
      <c r="E16" s="46">
        <v>100</v>
      </c>
      <c r="F16" s="47">
        <v>96.4</v>
      </c>
      <c r="G16" s="47">
        <f t="shared" si="0"/>
        <v>96.4</v>
      </c>
      <c r="H16" s="46"/>
      <c r="I16" s="56"/>
    </row>
    <row r="17" spans="1:9" ht="57" customHeight="1">
      <c r="A17" s="568"/>
      <c r="B17" s="44" t="s">
        <v>26</v>
      </c>
      <c r="C17" s="45" t="s">
        <v>21</v>
      </c>
      <c r="D17" s="47">
        <v>64.285714285713993</v>
      </c>
      <c r="E17" s="47">
        <v>67.857142857142847</v>
      </c>
      <c r="F17" s="47">
        <v>67.900000000000006</v>
      </c>
      <c r="G17" s="47">
        <f t="shared" si="0"/>
        <v>105.62222222222272</v>
      </c>
      <c r="H17" s="50"/>
    </row>
    <row r="18" spans="1:9" ht="57" customHeight="1">
      <c r="A18" s="568">
        <v>6</v>
      </c>
      <c r="B18" s="49" t="s">
        <v>27</v>
      </c>
      <c r="C18" s="45" t="s">
        <v>28</v>
      </c>
      <c r="D18" s="46">
        <v>950</v>
      </c>
      <c r="E18" s="46">
        <v>950</v>
      </c>
      <c r="F18" s="46">
        <v>950</v>
      </c>
      <c r="G18" s="47">
        <f t="shared" si="0"/>
        <v>100</v>
      </c>
      <c r="H18" s="47"/>
      <c r="I18" s="56"/>
    </row>
    <row r="19" spans="1:9" ht="57" customHeight="1">
      <c r="A19" s="568"/>
      <c r="B19" s="44" t="s">
        <v>29</v>
      </c>
      <c r="C19" s="45" t="s">
        <v>28</v>
      </c>
      <c r="D19" s="46">
        <v>250</v>
      </c>
      <c r="E19" s="46">
        <v>221</v>
      </c>
      <c r="F19" s="46">
        <v>221</v>
      </c>
      <c r="G19" s="47">
        <f t="shared" si="0"/>
        <v>88.4</v>
      </c>
      <c r="H19" s="50"/>
    </row>
    <row r="20" spans="1:9" ht="57" customHeight="1">
      <c r="A20" s="568"/>
      <c r="B20" s="44" t="s">
        <v>30</v>
      </c>
      <c r="C20" s="45" t="s">
        <v>21</v>
      </c>
      <c r="D20" s="47">
        <v>84.774193548387004</v>
      </c>
      <c r="E20" s="47">
        <v>84.774193548387103</v>
      </c>
      <c r="F20" s="47">
        <v>84.8</v>
      </c>
      <c r="G20" s="47">
        <f t="shared" si="0"/>
        <v>100.03044140030453</v>
      </c>
      <c r="H20" s="47"/>
      <c r="I20" s="56"/>
    </row>
    <row r="21" spans="1:9" ht="50.25" customHeight="1">
      <c r="A21" s="568">
        <v>7</v>
      </c>
      <c r="B21" s="44" t="s">
        <v>31</v>
      </c>
      <c r="C21" s="45" t="s">
        <v>21</v>
      </c>
      <c r="D21" s="47">
        <v>96.3</v>
      </c>
      <c r="E21" s="47">
        <v>96.3</v>
      </c>
      <c r="F21" s="47">
        <v>96.3</v>
      </c>
      <c r="G21" s="47">
        <f t="shared" si="0"/>
        <v>100</v>
      </c>
      <c r="H21" s="46"/>
    </row>
    <row r="22" spans="1:9" ht="50.25" customHeight="1">
      <c r="A22" s="568"/>
      <c r="B22" s="44" t="s">
        <v>32</v>
      </c>
      <c r="C22" s="45" t="s">
        <v>21</v>
      </c>
      <c r="D22" s="46">
        <v>100</v>
      </c>
      <c r="E22" s="46">
        <v>100</v>
      </c>
      <c r="F22" s="46">
        <v>100</v>
      </c>
      <c r="G22" s="47">
        <f t="shared" si="0"/>
        <v>100</v>
      </c>
      <c r="H22" s="46"/>
      <c r="I22" s="56"/>
    </row>
    <row r="23" spans="1:9" ht="50.25" customHeight="1">
      <c r="A23" s="568"/>
      <c r="B23" s="44" t="s">
        <v>33</v>
      </c>
      <c r="C23" s="45" t="s">
        <v>21</v>
      </c>
      <c r="D23" s="46">
        <v>98.039215686275</v>
      </c>
      <c r="E23" s="46">
        <v>98.039215686274503</v>
      </c>
      <c r="F23" s="46">
        <v>98.039215686274503</v>
      </c>
      <c r="G23" s="47">
        <f t="shared" si="0"/>
        <v>99.999999999999488</v>
      </c>
      <c r="H23" s="46"/>
    </row>
    <row r="24" spans="1:9" ht="50.25" customHeight="1">
      <c r="A24" s="568"/>
      <c r="B24" s="44" t="s">
        <v>34</v>
      </c>
      <c r="C24" s="45" t="s">
        <v>21</v>
      </c>
      <c r="D24" s="47">
        <v>85.496183206107006</v>
      </c>
      <c r="E24" s="47">
        <v>86.25954198473282</v>
      </c>
      <c r="F24" s="47">
        <f>'12 VHTT'!F32</f>
        <v>103.81679389312977</v>
      </c>
      <c r="G24" s="47">
        <f t="shared" si="0"/>
        <v>121.42857142857125</v>
      </c>
      <c r="H24" s="47"/>
      <c r="I24" s="56"/>
    </row>
    <row r="25" spans="1:9" ht="50.25" customHeight="1">
      <c r="A25" s="568"/>
      <c r="B25" s="44" t="s">
        <v>35</v>
      </c>
      <c r="C25" s="45" t="s">
        <v>21</v>
      </c>
      <c r="D25" s="46">
        <v>80</v>
      </c>
      <c r="E25" s="46">
        <v>80</v>
      </c>
      <c r="F25" s="522"/>
      <c r="G25" s="47"/>
      <c r="H25" s="47"/>
    </row>
    <row r="26" spans="1:9" s="51" customFormat="1" ht="50.25" customHeight="1">
      <c r="A26" s="43" t="s">
        <v>36</v>
      </c>
      <c r="B26" s="59" t="s">
        <v>37</v>
      </c>
      <c r="C26" s="45"/>
      <c r="D26" s="46"/>
      <c r="E26" s="46"/>
      <c r="F26" s="46"/>
      <c r="G26" s="47"/>
      <c r="H26" s="47"/>
    </row>
    <row r="27" spans="1:9" ht="55.5" customHeight="1">
      <c r="A27" s="568">
        <v>8</v>
      </c>
      <c r="B27" s="44" t="s">
        <v>38</v>
      </c>
      <c r="C27" s="45" t="s">
        <v>21</v>
      </c>
      <c r="D27" s="46">
        <v>100</v>
      </c>
      <c r="E27" s="46">
        <v>100</v>
      </c>
      <c r="F27" s="46">
        <v>100</v>
      </c>
      <c r="G27" s="47">
        <f t="shared" si="0"/>
        <v>100</v>
      </c>
      <c r="H27" s="46"/>
    </row>
    <row r="28" spans="1:9" ht="50.25" customHeight="1">
      <c r="A28" s="568"/>
      <c r="B28" s="48" t="s">
        <v>39</v>
      </c>
      <c r="C28" s="45"/>
      <c r="D28" s="46"/>
      <c r="E28" s="46"/>
      <c r="F28" s="46"/>
      <c r="G28" s="47"/>
      <c r="H28" s="46"/>
    </row>
    <row r="29" spans="1:9" ht="60.75" customHeight="1">
      <c r="A29" s="568"/>
      <c r="B29" s="517" t="s">
        <v>40</v>
      </c>
      <c r="C29" s="45" t="s">
        <v>21</v>
      </c>
      <c r="D29" s="46">
        <v>100</v>
      </c>
      <c r="E29" s="46">
        <v>100</v>
      </c>
      <c r="F29" s="46">
        <v>100</v>
      </c>
      <c r="G29" s="47">
        <f t="shared" si="0"/>
        <v>100</v>
      </c>
      <c r="H29" s="47"/>
    </row>
    <row r="30" spans="1:9" ht="60.75" customHeight="1">
      <c r="A30" s="568"/>
      <c r="B30" s="44" t="s">
        <v>41</v>
      </c>
      <c r="C30" s="45" t="s">
        <v>21</v>
      </c>
      <c r="D30" s="46">
        <v>85</v>
      </c>
      <c r="E30" s="47">
        <v>72.5</v>
      </c>
      <c r="F30" s="47">
        <v>72.5</v>
      </c>
      <c r="G30" s="47">
        <f t="shared" si="0"/>
        <v>85.294117647058826</v>
      </c>
      <c r="H30" s="47"/>
    </row>
    <row r="31" spans="1:9" ht="60.75" customHeight="1">
      <c r="A31" s="568"/>
      <c r="B31" s="44" t="s">
        <v>42</v>
      </c>
      <c r="C31" s="45" t="s">
        <v>21</v>
      </c>
      <c r="D31" s="46">
        <v>100</v>
      </c>
      <c r="E31" s="46">
        <v>100</v>
      </c>
      <c r="F31" s="46">
        <v>100</v>
      </c>
      <c r="G31" s="47">
        <f t="shared" si="0"/>
        <v>100</v>
      </c>
      <c r="H31" s="46"/>
    </row>
    <row r="32" spans="1:9" ht="60.75" customHeight="1">
      <c r="A32" s="568"/>
      <c r="B32" s="44" t="s">
        <v>43</v>
      </c>
      <c r="C32" s="45" t="s">
        <v>21</v>
      </c>
      <c r="D32" s="46">
        <v>100</v>
      </c>
      <c r="E32" s="46">
        <v>100</v>
      </c>
      <c r="F32" s="46">
        <v>100</v>
      </c>
      <c r="G32" s="47">
        <f t="shared" si="0"/>
        <v>100</v>
      </c>
      <c r="H32" s="46"/>
    </row>
    <row r="33" spans="1:1" ht="16.5" customHeight="1">
      <c r="A33" s="61"/>
    </row>
    <row r="37" spans="1:1" ht="16.5" hidden="1" customHeight="1"/>
    <row r="38" spans="1:1" ht="16.5" hidden="1" customHeight="1"/>
    <row r="39" spans="1:1" ht="16.5" hidden="1" customHeight="1"/>
    <row r="40" spans="1:1" ht="16.5" hidden="1" customHeight="1"/>
    <row r="41" spans="1:1" ht="16.5" hidden="1" customHeight="1"/>
    <row r="42" spans="1:1" ht="16.5" hidden="1" customHeight="1"/>
    <row r="43" spans="1:1" ht="16.5" hidden="1" customHeight="1"/>
    <row r="44" spans="1:1" ht="16.5" hidden="1" customHeight="1"/>
    <row r="45" spans="1:1" ht="16.5" hidden="1" customHeight="1"/>
    <row r="46" spans="1:1" ht="16.5" hidden="1" customHeight="1"/>
    <row r="47" spans="1:1" ht="16.5" hidden="1" customHeight="1"/>
    <row r="48" spans="1:1" ht="16.5" hidden="1" customHeight="1"/>
    <row r="49" ht="16.5" hidden="1" customHeight="1"/>
    <row r="50" ht="16.5" hidden="1" customHeight="1"/>
    <row r="51" ht="16.5" hidden="1" customHeight="1"/>
    <row r="52" ht="16.5" hidden="1" customHeight="1"/>
    <row r="53" ht="16.5" hidden="1" customHeight="1"/>
    <row r="54" ht="16.5" hidden="1" customHeight="1"/>
    <row r="55" ht="16.5" hidden="1" customHeight="1"/>
    <row r="56" ht="16.5" hidden="1" customHeight="1"/>
    <row r="57" ht="16.5" hidden="1" customHeight="1"/>
    <row r="58" ht="16.5" hidden="1" customHeight="1"/>
    <row r="59" ht="16.5" hidden="1" customHeight="1"/>
    <row r="60" ht="16.5" hidden="1" customHeight="1"/>
    <row r="61" ht="16.5" hidden="1" customHeight="1"/>
    <row r="62" ht="16.5" hidden="1" customHeight="1"/>
    <row r="63" ht="16.5" hidden="1" customHeight="1"/>
    <row r="64" ht="16.5" hidden="1" customHeight="1"/>
    <row r="65" ht="16.5" hidden="1" customHeight="1"/>
    <row r="66" ht="16.5" hidden="1" customHeight="1"/>
    <row r="67" ht="16.5" hidden="1" customHeight="1"/>
    <row r="68" ht="16.5" hidden="1" customHeight="1"/>
    <row r="69" ht="16.5" hidden="1" customHeight="1"/>
    <row r="70" ht="16.5" hidden="1" customHeight="1"/>
    <row r="71" ht="16.5" hidden="1" customHeight="1"/>
    <row r="72" ht="16.5" hidden="1" customHeight="1"/>
    <row r="73" ht="16.5" hidden="1" customHeight="1"/>
    <row r="74" ht="16.5" hidden="1" customHeight="1"/>
    <row r="75" ht="16.5" hidden="1" customHeight="1"/>
    <row r="76" ht="16.5" hidden="1" customHeight="1"/>
    <row r="77" ht="16.5" hidden="1" customHeight="1"/>
    <row r="78" ht="16.5" hidden="1" customHeight="1"/>
    <row r="79" ht="16.5" hidden="1" customHeight="1"/>
    <row r="80" ht="16.5" hidden="1" customHeight="1"/>
    <row r="81" ht="16.5" hidden="1" customHeight="1"/>
    <row r="82" ht="16.5" hidden="1" customHeight="1"/>
    <row r="83" ht="16.5" hidden="1" customHeight="1"/>
    <row r="84" ht="16.5" hidden="1" customHeight="1"/>
    <row r="85" ht="16.5" hidden="1" customHeight="1"/>
    <row r="86" ht="16.5" hidden="1" customHeight="1"/>
    <row r="87" ht="16.5" hidden="1" customHeight="1"/>
    <row r="88" ht="16.5" hidden="1" customHeight="1"/>
    <row r="89" ht="16.5" hidden="1" customHeight="1"/>
    <row r="90" ht="16.5" hidden="1" customHeight="1"/>
    <row r="91" ht="16.5" hidden="1" customHeight="1"/>
    <row r="92" ht="16.5" hidden="1" customHeight="1"/>
    <row r="93" ht="16.5" hidden="1" customHeight="1"/>
    <row r="94" ht="16.5" hidden="1" customHeight="1"/>
    <row r="95" ht="16.5" hidden="1" customHeight="1"/>
    <row r="96" ht="16.5" hidden="1" customHeight="1"/>
    <row r="97" ht="16.5" hidden="1" customHeight="1"/>
    <row r="98" ht="16.5" hidden="1" customHeight="1"/>
    <row r="99" ht="16.5" hidden="1" customHeight="1"/>
    <row r="100" ht="16.5" hidden="1" customHeight="1"/>
    <row r="101" ht="16.5" hidden="1" customHeight="1"/>
  </sheetData>
  <mergeCells count="13">
    <mergeCell ref="A2:H2"/>
    <mergeCell ref="A3:H3"/>
    <mergeCell ref="A5:A6"/>
    <mergeCell ref="B5:B6"/>
    <mergeCell ref="C5:C6"/>
    <mergeCell ref="H5:H6"/>
    <mergeCell ref="D5:F5"/>
    <mergeCell ref="G5:G6"/>
    <mergeCell ref="A12:A15"/>
    <mergeCell ref="A16:A17"/>
    <mergeCell ref="A18:A20"/>
    <mergeCell ref="A21:A25"/>
    <mergeCell ref="A27:A32"/>
  </mergeCells>
  <printOptions horizontalCentered="1"/>
  <pageMargins left="0.31496062992125984" right="0.19685039370078741" top="0.27559055118110237" bottom="0.47244094488188981" header="0.51181102362204722" footer="0.19685039370078741"/>
  <pageSetup paperSize="9" scale="65" orientation="portrait" verticalDpi="300"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E135"/>
  <sheetViews>
    <sheetView topLeftCell="A2" zoomScaleNormal="100" workbookViewId="0">
      <selection activeCell="H6" sqref="H6:H8"/>
    </sheetView>
  </sheetViews>
  <sheetFormatPr defaultColWidth="9" defaultRowHeight="18.75"/>
  <cols>
    <col min="1" max="1" width="5.375" style="364" customWidth="1"/>
    <col min="2" max="2" width="39.625" style="214" customWidth="1"/>
    <col min="3" max="3" width="10.875" style="214" customWidth="1"/>
    <col min="4" max="4" width="12" style="214" hidden="1" customWidth="1"/>
    <col min="5" max="5" width="12" style="214" customWidth="1"/>
    <col min="6" max="6" width="15.375" style="214" customWidth="1"/>
    <col min="7" max="8" width="14.125" style="214" customWidth="1"/>
    <col min="9" max="9" width="12" style="214" customWidth="1"/>
    <col min="10" max="10" width="11.375" style="214" hidden="1" customWidth="1"/>
    <col min="11" max="11" width="12.75" style="215" hidden="1" customWidth="1"/>
    <col min="12" max="12" width="12.75" style="474" hidden="1" customWidth="1"/>
    <col min="13" max="13" width="11.75" style="214" hidden="1" customWidth="1"/>
    <col min="14" max="14" width="11.75" style="215" hidden="1" customWidth="1"/>
    <col min="15" max="15" width="11.75" style="474" hidden="1" customWidth="1"/>
    <col min="16" max="16" width="11.25" style="214" hidden="1" customWidth="1"/>
    <col min="17" max="17" width="11.25" style="215" hidden="1" customWidth="1"/>
    <col min="18" max="18" width="11.25" style="474" hidden="1" customWidth="1"/>
    <col min="19" max="19" width="11.125" style="214" hidden="1" customWidth="1"/>
    <col min="20" max="20" width="11.125" style="215" hidden="1" customWidth="1"/>
    <col min="21" max="21" width="11.125" style="474" hidden="1" customWidth="1"/>
    <col min="22" max="22" width="12.875" style="214" hidden="1" customWidth="1"/>
    <col min="23" max="23" width="12.25" style="215" hidden="1" customWidth="1"/>
    <col min="24" max="24" width="12.25" style="474" hidden="1" customWidth="1"/>
    <col min="25" max="25" width="12.125" style="214" hidden="1" customWidth="1"/>
    <col min="26" max="26" width="12.375" style="215" hidden="1" customWidth="1"/>
    <col min="27" max="27" width="12.375" style="474" hidden="1" customWidth="1"/>
    <col min="28" max="28" width="15" style="214" hidden="1" customWidth="1"/>
    <col min="29" max="29" width="15" style="215" hidden="1" customWidth="1"/>
    <col min="30" max="30" width="15" style="474" hidden="1" customWidth="1"/>
    <col min="31" max="31" width="10.25" style="214" hidden="1" customWidth="1"/>
    <col min="32" max="32" width="9.125" style="15" customWidth="1"/>
    <col min="33" max="33" width="9.375" style="15" customWidth="1"/>
    <col min="34" max="36" width="9.125" style="15" customWidth="1"/>
    <col min="37" max="16384" width="9" style="15"/>
  </cols>
  <sheetData>
    <row r="1" spans="1:30" ht="247.5" hidden="1" customHeight="1">
      <c r="A1" s="578" t="s">
        <v>44</v>
      </c>
      <c r="B1" s="578"/>
      <c r="C1" s="212"/>
      <c r="D1" s="212"/>
      <c r="E1" s="579"/>
      <c r="F1" s="579"/>
      <c r="G1" s="579"/>
      <c r="H1" s="579"/>
      <c r="I1" s="579"/>
      <c r="J1" s="212"/>
      <c r="K1" s="213"/>
      <c r="L1" s="437"/>
      <c r="M1" s="212"/>
      <c r="N1" s="213"/>
      <c r="O1" s="437"/>
      <c r="P1" s="212"/>
      <c r="Q1" s="213"/>
      <c r="R1" s="437"/>
      <c r="S1" s="212"/>
      <c r="T1" s="213"/>
      <c r="U1" s="437"/>
    </row>
    <row r="2" spans="1:30" ht="18.75" customHeight="1">
      <c r="A2" s="216" t="s">
        <v>44</v>
      </c>
      <c r="B2" s="217"/>
      <c r="C2" s="212"/>
      <c r="D2" s="212"/>
      <c r="E2" s="212"/>
      <c r="F2" s="212"/>
      <c r="G2" s="212"/>
      <c r="H2" s="212"/>
      <c r="I2" s="212"/>
      <c r="J2" s="212"/>
      <c r="K2" s="213"/>
      <c r="L2" s="437"/>
      <c r="M2" s="212"/>
      <c r="N2" s="213"/>
      <c r="O2" s="437"/>
      <c r="P2" s="212"/>
      <c r="Q2" s="213"/>
      <c r="R2" s="437"/>
      <c r="S2" s="212"/>
      <c r="T2" s="213"/>
      <c r="U2" s="437"/>
    </row>
    <row r="3" spans="1:30" ht="41.25" customHeight="1">
      <c r="A3" s="580" t="s">
        <v>666</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row>
    <row r="4" spans="1:30" ht="21">
      <c r="A4" s="581" t="s">
        <v>668</v>
      </c>
      <c r="B4" s="581"/>
      <c r="C4" s="581"/>
      <c r="D4" s="581"/>
      <c r="E4" s="581"/>
      <c r="F4" s="581"/>
      <c r="G4" s="581"/>
      <c r="H4" s="581"/>
      <c r="I4" s="581"/>
      <c r="J4" s="218"/>
      <c r="K4" s="218"/>
      <c r="L4" s="438"/>
      <c r="M4" s="218"/>
      <c r="N4" s="218"/>
      <c r="O4" s="438"/>
      <c r="P4" s="218"/>
      <c r="Q4" s="218"/>
      <c r="R4" s="438"/>
      <c r="S4" s="218"/>
      <c r="T4" s="218"/>
      <c r="U4" s="438"/>
      <c r="V4" s="218"/>
      <c r="W4" s="218"/>
      <c r="X4" s="438"/>
      <c r="Y4" s="218"/>
      <c r="Z4" s="218"/>
      <c r="AA4" s="438"/>
      <c r="AB4" s="218"/>
      <c r="AC4" s="218"/>
      <c r="AD4" s="438"/>
    </row>
    <row r="5" spans="1:30" ht="29.25" customHeight="1">
      <c r="A5" s="219"/>
      <c r="B5" s="212"/>
      <c r="C5" s="212"/>
      <c r="D5" s="212"/>
      <c r="E5" s="212"/>
      <c r="F5" s="212"/>
      <c r="G5" s="212"/>
      <c r="H5" s="212"/>
      <c r="I5" s="212"/>
      <c r="J5" s="212"/>
      <c r="K5" s="213"/>
      <c r="L5" s="437"/>
      <c r="M5" s="212"/>
      <c r="N5" s="213"/>
      <c r="O5" s="437"/>
      <c r="P5" s="212"/>
      <c r="Q5" s="213"/>
      <c r="R5" s="437"/>
      <c r="S5" s="212"/>
      <c r="T5" s="213"/>
      <c r="U5" s="437"/>
    </row>
    <row r="6" spans="1:30" ht="39" customHeight="1">
      <c r="A6" s="582" t="s">
        <v>45</v>
      </c>
      <c r="B6" s="577" t="s">
        <v>2</v>
      </c>
      <c r="C6" s="583" t="s">
        <v>46</v>
      </c>
      <c r="D6" s="583" t="s">
        <v>628</v>
      </c>
      <c r="E6" s="587" t="s">
        <v>4</v>
      </c>
      <c r="F6" s="588"/>
      <c r="G6" s="589"/>
      <c r="H6" s="590" t="s">
        <v>664</v>
      </c>
      <c r="I6" s="583" t="s">
        <v>47</v>
      </c>
      <c r="J6" s="584" t="s">
        <v>48</v>
      </c>
      <c r="K6" s="584"/>
      <c r="L6" s="584"/>
      <c r="M6" s="584"/>
      <c r="N6" s="584"/>
      <c r="O6" s="584"/>
      <c r="P6" s="584"/>
      <c r="Q6" s="584"/>
      <c r="R6" s="584"/>
      <c r="S6" s="584"/>
      <c r="T6" s="584"/>
      <c r="U6" s="584"/>
      <c r="V6" s="584"/>
      <c r="W6" s="584"/>
      <c r="X6" s="584"/>
      <c r="Y6" s="584"/>
      <c r="Z6" s="584"/>
      <c r="AA6" s="584"/>
      <c r="AB6" s="584"/>
      <c r="AC6" s="584"/>
      <c r="AD6" s="584"/>
    </row>
    <row r="7" spans="1:30" ht="34.5" customHeight="1">
      <c r="A7" s="582"/>
      <c r="B7" s="577"/>
      <c r="C7" s="583"/>
      <c r="D7" s="583"/>
      <c r="E7" s="583" t="s">
        <v>7</v>
      </c>
      <c r="F7" s="585" t="s">
        <v>662</v>
      </c>
      <c r="G7" s="585" t="s">
        <v>663</v>
      </c>
      <c r="H7" s="591"/>
      <c r="I7" s="583"/>
      <c r="J7" s="577" t="s">
        <v>49</v>
      </c>
      <c r="K7" s="577"/>
      <c r="L7" s="577"/>
      <c r="M7" s="577" t="s">
        <v>50</v>
      </c>
      <c r="N7" s="577"/>
      <c r="O7" s="577"/>
      <c r="P7" s="577" t="s">
        <v>51</v>
      </c>
      <c r="Q7" s="577"/>
      <c r="R7" s="577"/>
      <c r="S7" s="577" t="s">
        <v>52</v>
      </c>
      <c r="T7" s="577"/>
      <c r="U7" s="577"/>
      <c r="V7" s="577" t="s">
        <v>53</v>
      </c>
      <c r="W7" s="577"/>
      <c r="X7" s="577"/>
      <c r="Y7" s="577" t="s">
        <v>54</v>
      </c>
      <c r="Z7" s="577"/>
      <c r="AA7" s="577"/>
      <c r="AB7" s="577" t="s">
        <v>55</v>
      </c>
      <c r="AC7" s="577"/>
      <c r="AD7" s="577"/>
    </row>
    <row r="8" spans="1:30" ht="120.75" customHeight="1">
      <c r="A8" s="582"/>
      <c r="B8" s="577"/>
      <c r="C8" s="577"/>
      <c r="D8" s="583"/>
      <c r="E8" s="583"/>
      <c r="F8" s="586"/>
      <c r="G8" s="586"/>
      <c r="H8" s="592"/>
      <c r="I8" s="583"/>
      <c r="J8" s="223" t="s">
        <v>56</v>
      </c>
      <c r="K8" s="224" t="s">
        <v>57</v>
      </c>
      <c r="L8" s="439" t="s">
        <v>58</v>
      </c>
      <c r="M8" s="223" t="s">
        <v>56</v>
      </c>
      <c r="N8" s="224" t="s">
        <v>57</v>
      </c>
      <c r="O8" s="439" t="s">
        <v>58</v>
      </c>
      <c r="P8" s="223" t="s">
        <v>56</v>
      </c>
      <c r="Q8" s="224" t="s">
        <v>57</v>
      </c>
      <c r="R8" s="439" t="s">
        <v>58</v>
      </c>
      <c r="S8" s="223" t="s">
        <v>56</v>
      </c>
      <c r="T8" s="224" t="s">
        <v>57</v>
      </c>
      <c r="U8" s="439" t="s">
        <v>58</v>
      </c>
      <c r="V8" s="223" t="s">
        <v>56</v>
      </c>
      <c r="W8" s="224" t="s">
        <v>57</v>
      </c>
      <c r="X8" s="439" t="s">
        <v>58</v>
      </c>
      <c r="Y8" s="223" t="s">
        <v>56</v>
      </c>
      <c r="Z8" s="224" t="s">
        <v>57</v>
      </c>
      <c r="AA8" s="439" t="s">
        <v>58</v>
      </c>
      <c r="AB8" s="223" t="s">
        <v>56</v>
      </c>
      <c r="AC8" s="224" t="s">
        <v>57</v>
      </c>
      <c r="AD8" s="439" t="s">
        <v>58</v>
      </c>
    </row>
    <row r="9" spans="1:30" s="217" customFormat="1" ht="53.25" customHeight="1">
      <c r="A9" s="220" t="s">
        <v>59</v>
      </c>
      <c r="B9" s="222" t="s">
        <v>60</v>
      </c>
      <c r="C9" s="222" t="s">
        <v>61</v>
      </c>
      <c r="D9" s="222">
        <v>467.43355715152001</v>
      </c>
      <c r="E9" s="225">
        <v>495.16315500000007</v>
      </c>
      <c r="F9" s="221">
        <v>518.39371200280004</v>
      </c>
      <c r="G9" s="221">
        <v>518.39371200280004</v>
      </c>
      <c r="H9" s="221">
        <f>G9/F9%</f>
        <v>100</v>
      </c>
      <c r="I9" s="71"/>
      <c r="J9" s="226"/>
      <c r="K9" s="227"/>
      <c r="L9" s="440"/>
      <c r="M9" s="226"/>
      <c r="N9" s="227"/>
      <c r="O9" s="440"/>
      <c r="P9" s="226"/>
      <c r="Q9" s="227"/>
      <c r="R9" s="440"/>
      <c r="S9" s="226"/>
      <c r="T9" s="227"/>
      <c r="U9" s="440"/>
      <c r="V9" s="226"/>
      <c r="W9" s="227"/>
      <c r="X9" s="440"/>
      <c r="Y9" s="228"/>
      <c r="Z9" s="229"/>
      <c r="AA9" s="444"/>
      <c r="AB9" s="228"/>
      <c r="AC9" s="229"/>
      <c r="AD9" s="506"/>
    </row>
    <row r="10" spans="1:30" ht="27" customHeight="1">
      <c r="A10" s="230"/>
      <c r="B10" s="231" t="s">
        <v>62</v>
      </c>
      <c r="C10" s="232" t="s">
        <v>63</v>
      </c>
      <c r="D10" s="232">
        <v>431.37045715151999</v>
      </c>
      <c r="E10" s="38">
        <v>459.1</v>
      </c>
      <c r="F10" s="232">
        <v>482.33061200280002</v>
      </c>
      <c r="G10" s="232">
        <v>482.33061200280002</v>
      </c>
      <c r="H10" s="551">
        <f t="shared" ref="H10:H73" si="0">G10/F10%</f>
        <v>100</v>
      </c>
      <c r="I10" s="38"/>
      <c r="J10" s="233"/>
      <c r="K10" s="234"/>
      <c r="L10" s="441"/>
      <c r="M10" s="233"/>
      <c r="N10" s="234"/>
      <c r="O10" s="441"/>
      <c r="P10" s="233"/>
      <c r="Q10" s="234"/>
      <c r="R10" s="441"/>
      <c r="S10" s="233"/>
      <c r="T10" s="234"/>
      <c r="U10" s="441"/>
      <c r="V10" s="233"/>
      <c r="W10" s="234"/>
      <c r="X10" s="441"/>
      <c r="Y10" s="235"/>
      <c r="Z10" s="236"/>
      <c r="AA10" s="459"/>
      <c r="AB10" s="235"/>
      <c r="AC10" s="236"/>
      <c r="AD10" s="464"/>
    </row>
    <row r="11" spans="1:30" ht="27" customHeight="1">
      <c r="A11" s="230"/>
      <c r="B11" s="231" t="s">
        <v>64</v>
      </c>
      <c r="C11" s="232" t="s">
        <v>63</v>
      </c>
      <c r="D11" s="232">
        <v>286.07327959999998</v>
      </c>
      <c r="E11" s="38">
        <v>309.8</v>
      </c>
      <c r="F11" s="232">
        <v>332.73824196679999</v>
      </c>
      <c r="G11" s="232">
        <v>332.73824196679999</v>
      </c>
      <c r="H11" s="551">
        <f t="shared" si="0"/>
        <v>100</v>
      </c>
      <c r="I11" s="38"/>
      <c r="J11" s="233"/>
      <c r="K11" s="234"/>
      <c r="L11" s="441"/>
      <c r="M11" s="233"/>
      <c r="N11" s="234"/>
      <c r="O11" s="441"/>
      <c r="P11" s="233"/>
      <c r="Q11" s="234"/>
      <c r="R11" s="441"/>
      <c r="S11" s="233"/>
      <c r="T11" s="234"/>
      <c r="U11" s="441"/>
      <c r="V11" s="233"/>
      <c r="W11" s="234"/>
      <c r="X11" s="441"/>
      <c r="Y11" s="235"/>
      <c r="Z11" s="236"/>
      <c r="AA11" s="459"/>
      <c r="AB11" s="235"/>
      <c r="AC11" s="236"/>
      <c r="AD11" s="464"/>
    </row>
    <row r="12" spans="1:30" ht="27" customHeight="1">
      <c r="A12" s="230"/>
      <c r="B12" s="231" t="s">
        <v>65</v>
      </c>
      <c r="C12" s="232" t="s">
        <v>63</v>
      </c>
      <c r="D12" s="232">
        <v>129.29717755152001</v>
      </c>
      <c r="E12" s="38">
        <v>133.4</v>
      </c>
      <c r="F12" s="232">
        <v>133.59237003600003</v>
      </c>
      <c r="G12" s="232">
        <v>133.59237003600003</v>
      </c>
      <c r="H12" s="551">
        <f t="shared" si="0"/>
        <v>100</v>
      </c>
      <c r="I12" s="38"/>
      <c r="J12" s="233"/>
      <c r="K12" s="234"/>
      <c r="L12" s="441"/>
      <c r="M12" s="233"/>
      <c r="N12" s="234"/>
      <c r="O12" s="441"/>
      <c r="P12" s="233"/>
      <c r="Q12" s="234"/>
      <c r="R12" s="441"/>
      <c r="S12" s="233"/>
      <c r="T12" s="234"/>
      <c r="U12" s="441"/>
      <c r="V12" s="233"/>
      <c r="W12" s="234"/>
      <c r="X12" s="441"/>
      <c r="Y12" s="235"/>
      <c r="Z12" s="236"/>
      <c r="AA12" s="459"/>
      <c r="AB12" s="235"/>
      <c r="AC12" s="236"/>
      <c r="AD12" s="464"/>
    </row>
    <row r="13" spans="1:30" ht="27" customHeight="1">
      <c r="A13" s="230"/>
      <c r="B13" s="231" t="s">
        <v>66</v>
      </c>
      <c r="C13" s="232" t="s">
        <v>63</v>
      </c>
      <c r="D13" s="232">
        <v>16</v>
      </c>
      <c r="E13" s="38">
        <v>16</v>
      </c>
      <c r="F13" s="232">
        <v>16</v>
      </c>
      <c r="G13" s="232">
        <v>16</v>
      </c>
      <c r="H13" s="551">
        <f t="shared" si="0"/>
        <v>100</v>
      </c>
      <c r="I13" s="38"/>
      <c r="J13" s="233"/>
      <c r="K13" s="234"/>
      <c r="L13" s="441"/>
      <c r="M13" s="233"/>
      <c r="N13" s="234"/>
      <c r="O13" s="441"/>
      <c r="P13" s="233"/>
      <c r="Q13" s="234"/>
      <c r="R13" s="441"/>
      <c r="S13" s="233"/>
      <c r="T13" s="234"/>
      <c r="U13" s="441"/>
      <c r="V13" s="233"/>
      <c r="W13" s="234"/>
      <c r="X13" s="441"/>
      <c r="Y13" s="235"/>
      <c r="Z13" s="236"/>
      <c r="AA13" s="459"/>
      <c r="AB13" s="235"/>
      <c r="AC13" s="236"/>
      <c r="AD13" s="464"/>
    </row>
    <row r="14" spans="1:30" ht="27" customHeight="1">
      <c r="A14" s="230"/>
      <c r="B14" s="231" t="s">
        <v>67</v>
      </c>
      <c r="C14" s="232" t="s">
        <v>63</v>
      </c>
      <c r="D14" s="232">
        <v>8.1</v>
      </c>
      <c r="E14" s="38">
        <v>8.1</v>
      </c>
      <c r="F14" s="232">
        <v>8.1</v>
      </c>
      <c r="G14" s="232">
        <v>8.1</v>
      </c>
      <c r="H14" s="551">
        <f t="shared" si="0"/>
        <v>99.999999999999986</v>
      </c>
      <c r="I14" s="38"/>
      <c r="J14" s="233"/>
      <c r="K14" s="234"/>
      <c r="L14" s="441"/>
      <c r="M14" s="233"/>
      <c r="N14" s="234"/>
      <c r="O14" s="441"/>
      <c r="P14" s="233"/>
      <c r="Q14" s="234"/>
      <c r="R14" s="441"/>
      <c r="S14" s="233"/>
      <c r="T14" s="234"/>
      <c r="U14" s="441"/>
      <c r="V14" s="233"/>
      <c r="W14" s="234"/>
      <c r="X14" s="441"/>
      <c r="Y14" s="235"/>
      <c r="Z14" s="236"/>
      <c r="AA14" s="459"/>
      <c r="AB14" s="235"/>
      <c r="AC14" s="236"/>
      <c r="AD14" s="464"/>
    </row>
    <row r="15" spans="1:30" ht="27" customHeight="1">
      <c r="A15" s="230"/>
      <c r="B15" s="231" t="s">
        <v>68</v>
      </c>
      <c r="C15" s="232" t="s">
        <v>63</v>
      </c>
      <c r="D15" s="232">
        <v>27.963099999999997</v>
      </c>
      <c r="E15" s="38">
        <v>27.963155</v>
      </c>
      <c r="F15" s="232">
        <v>27.963099999999997</v>
      </c>
      <c r="G15" s="232">
        <v>27.963099999999997</v>
      </c>
      <c r="H15" s="551">
        <f t="shared" si="0"/>
        <v>100</v>
      </c>
      <c r="I15" s="38"/>
      <c r="J15" s="233"/>
      <c r="K15" s="234"/>
      <c r="L15" s="441"/>
      <c r="M15" s="233"/>
      <c r="N15" s="234"/>
      <c r="O15" s="441"/>
      <c r="P15" s="233"/>
      <c r="Q15" s="234"/>
      <c r="R15" s="441"/>
      <c r="S15" s="233"/>
      <c r="T15" s="234"/>
      <c r="U15" s="441"/>
      <c r="V15" s="233"/>
      <c r="W15" s="234"/>
      <c r="X15" s="441"/>
      <c r="Y15" s="235"/>
      <c r="Z15" s="236"/>
      <c r="AA15" s="459"/>
      <c r="AB15" s="235"/>
      <c r="AC15" s="236"/>
      <c r="AD15" s="464"/>
    </row>
    <row r="16" spans="1:30" s="217" customFormat="1" ht="39.75" customHeight="1">
      <c r="A16" s="220" t="s">
        <v>69</v>
      </c>
      <c r="B16" s="221" t="s">
        <v>70</v>
      </c>
      <c r="C16" s="221"/>
      <c r="D16" s="221"/>
      <c r="E16" s="225"/>
      <c r="F16" s="225"/>
      <c r="G16" s="225"/>
      <c r="H16" s="221"/>
      <c r="I16" s="225"/>
      <c r="J16" s="226"/>
      <c r="K16" s="227"/>
      <c r="L16" s="440"/>
      <c r="M16" s="226"/>
      <c r="N16" s="227"/>
      <c r="O16" s="440"/>
      <c r="P16" s="226"/>
      <c r="Q16" s="227"/>
      <c r="R16" s="440"/>
      <c r="S16" s="226"/>
      <c r="T16" s="227"/>
      <c r="U16" s="440"/>
      <c r="V16" s="226"/>
      <c r="W16" s="227"/>
      <c r="X16" s="440"/>
      <c r="Y16" s="228"/>
      <c r="Z16" s="229"/>
      <c r="AA16" s="444"/>
      <c r="AB16" s="228"/>
      <c r="AC16" s="229"/>
      <c r="AD16" s="506"/>
    </row>
    <row r="17" spans="1:30" ht="44.25" customHeight="1">
      <c r="A17" s="230"/>
      <c r="B17" s="238" t="s">
        <v>71</v>
      </c>
      <c r="C17" s="232" t="s">
        <v>72</v>
      </c>
      <c r="D17" s="232">
        <v>2713.23</v>
      </c>
      <c r="E17" s="232">
        <v>2699.2170000000001</v>
      </c>
      <c r="F17" s="232">
        <v>2699.2</v>
      </c>
      <c r="G17" s="232">
        <v>2699.2</v>
      </c>
      <c r="H17" s="551">
        <f t="shared" si="0"/>
        <v>100</v>
      </c>
      <c r="I17" s="38"/>
      <c r="J17" s="239">
        <v>82.8</v>
      </c>
      <c r="K17" s="239">
        <v>82.8</v>
      </c>
      <c r="L17" s="442">
        <v>82.8</v>
      </c>
      <c r="M17" s="239">
        <v>157</v>
      </c>
      <c r="N17" s="239">
        <v>157</v>
      </c>
      <c r="O17" s="442">
        <v>157</v>
      </c>
      <c r="P17" s="239">
        <v>149.69999999999999</v>
      </c>
      <c r="Q17" s="239">
        <v>149.69999999999999</v>
      </c>
      <c r="R17" s="442">
        <v>149.69999999999999</v>
      </c>
      <c r="S17" s="239">
        <v>118.4</v>
      </c>
      <c r="T17" s="239">
        <v>118.37</v>
      </c>
      <c r="U17" s="442">
        <v>114.11</v>
      </c>
      <c r="V17" s="239">
        <v>42.9</v>
      </c>
      <c r="W17" s="239">
        <v>42.9</v>
      </c>
      <c r="X17" s="442">
        <v>42.9</v>
      </c>
      <c r="Y17" s="239">
        <v>793.8</v>
      </c>
      <c r="Z17" s="239">
        <v>793.8</v>
      </c>
      <c r="AA17" s="442">
        <v>793.8</v>
      </c>
      <c r="AB17" s="239">
        <v>1324.6</v>
      </c>
      <c r="AC17" s="239">
        <v>1354.6000000000001</v>
      </c>
      <c r="AD17" s="442">
        <v>1357.2</v>
      </c>
    </row>
    <row r="18" spans="1:30" ht="71.25" customHeight="1">
      <c r="A18" s="230"/>
      <c r="B18" s="238" t="s">
        <v>73</v>
      </c>
      <c r="C18" s="240" t="s">
        <v>74</v>
      </c>
      <c r="D18" s="240">
        <v>115.74263132871152</v>
      </c>
      <c r="E18" s="38">
        <v>125.13375360335976</v>
      </c>
      <c r="F18" s="232">
        <v>128.46038362280439</v>
      </c>
      <c r="G18" s="232">
        <v>128.46038362280439</v>
      </c>
      <c r="H18" s="551">
        <f t="shared" si="0"/>
        <v>100</v>
      </c>
      <c r="I18" s="38"/>
      <c r="J18" s="241"/>
      <c r="K18" s="242"/>
      <c r="L18" s="443"/>
      <c r="M18" s="241"/>
      <c r="N18" s="242"/>
      <c r="O18" s="443"/>
      <c r="P18" s="241"/>
      <c r="Q18" s="242"/>
      <c r="R18" s="443"/>
      <c r="S18" s="241"/>
      <c r="T18" s="242"/>
      <c r="U18" s="443"/>
      <c r="V18" s="241"/>
      <c r="W18" s="242"/>
      <c r="X18" s="443"/>
      <c r="Y18" s="241"/>
      <c r="Z18" s="242"/>
      <c r="AA18" s="443"/>
      <c r="AB18" s="243"/>
      <c r="AC18" s="242"/>
      <c r="AD18" s="464"/>
    </row>
    <row r="19" spans="1:30" ht="51.75" customHeight="1">
      <c r="A19" s="230"/>
      <c r="B19" s="238" t="s">
        <v>75</v>
      </c>
      <c r="C19" s="240" t="s">
        <v>74</v>
      </c>
      <c r="D19" s="240">
        <v>226</v>
      </c>
      <c r="E19" s="232">
        <v>226</v>
      </c>
      <c r="F19" s="232">
        <v>226</v>
      </c>
      <c r="G19" s="232">
        <v>226</v>
      </c>
      <c r="H19" s="551">
        <f t="shared" si="0"/>
        <v>100.00000000000001</v>
      </c>
      <c r="I19" s="38"/>
      <c r="J19" s="241"/>
      <c r="K19" s="242"/>
      <c r="L19" s="443"/>
      <c r="M19" s="241"/>
      <c r="N19" s="242"/>
      <c r="O19" s="443"/>
      <c r="P19" s="241"/>
      <c r="Q19" s="242"/>
      <c r="R19" s="443"/>
      <c r="S19" s="241"/>
      <c r="T19" s="242"/>
      <c r="U19" s="443"/>
      <c r="V19" s="241"/>
      <c r="W19" s="242"/>
      <c r="X19" s="443"/>
      <c r="Y19" s="241"/>
      <c r="Z19" s="242"/>
      <c r="AA19" s="443"/>
      <c r="AB19" s="243"/>
      <c r="AC19" s="242"/>
      <c r="AD19" s="464"/>
    </row>
    <row r="20" spans="1:30" ht="44.25" customHeight="1">
      <c r="A20" s="230"/>
      <c r="B20" s="238" t="s">
        <v>76</v>
      </c>
      <c r="C20" s="232" t="s">
        <v>72</v>
      </c>
      <c r="D20" s="232">
        <v>3492.53</v>
      </c>
      <c r="E20" s="38">
        <v>3528.5169999999998</v>
      </c>
      <c r="F20" s="232">
        <v>3534.1</v>
      </c>
      <c r="G20" s="232">
        <v>3534.1</v>
      </c>
      <c r="H20" s="551">
        <f t="shared" si="0"/>
        <v>100</v>
      </c>
      <c r="I20" s="38"/>
      <c r="J20" s="244">
        <v>105.3</v>
      </c>
      <c r="K20" s="244">
        <v>105.3</v>
      </c>
      <c r="L20" s="442">
        <v>105.3</v>
      </c>
      <c r="M20" s="244">
        <v>185.03</v>
      </c>
      <c r="N20" s="239">
        <v>185.03</v>
      </c>
      <c r="O20" s="467">
        <v>185.03</v>
      </c>
      <c r="P20" s="244">
        <v>220.7</v>
      </c>
      <c r="Q20" s="244">
        <v>220.7</v>
      </c>
      <c r="R20" s="467">
        <v>220.7</v>
      </c>
      <c r="S20" s="244">
        <v>194.4</v>
      </c>
      <c r="T20" s="244">
        <v>194.37</v>
      </c>
      <c r="U20" s="467">
        <v>191.24</v>
      </c>
      <c r="V20" s="244">
        <v>69.900000000000006</v>
      </c>
      <c r="W20" s="244">
        <v>69.900000000000006</v>
      </c>
      <c r="X20" s="467">
        <v>69.900000000000006</v>
      </c>
      <c r="Y20" s="244">
        <v>1118.8</v>
      </c>
      <c r="Z20" s="244">
        <v>1124.2</v>
      </c>
      <c r="AA20" s="467">
        <v>1124.2</v>
      </c>
      <c r="AB20" s="244">
        <v>1634.9</v>
      </c>
      <c r="AC20" s="244">
        <v>1634.6</v>
      </c>
      <c r="AD20" s="467">
        <v>1641.1999999999998</v>
      </c>
    </row>
    <row r="21" spans="1:30" ht="44.25" customHeight="1">
      <c r="A21" s="230"/>
      <c r="B21" s="238" t="s">
        <v>77</v>
      </c>
      <c r="C21" s="232" t="s">
        <v>72</v>
      </c>
      <c r="D21" s="232">
        <v>779.3</v>
      </c>
      <c r="E21" s="38">
        <v>829.3</v>
      </c>
      <c r="F21" s="232">
        <v>834.9</v>
      </c>
      <c r="G21" s="232">
        <v>834.9</v>
      </c>
      <c r="H21" s="551">
        <f t="shared" si="0"/>
        <v>100</v>
      </c>
      <c r="I21" s="38"/>
      <c r="J21" s="244">
        <v>22.5</v>
      </c>
      <c r="K21" s="239">
        <v>22.5</v>
      </c>
      <c r="L21" s="442">
        <v>22.5</v>
      </c>
      <c r="M21" s="244">
        <v>28</v>
      </c>
      <c r="N21" s="239">
        <v>28</v>
      </c>
      <c r="O21" s="467">
        <v>28</v>
      </c>
      <c r="P21" s="244">
        <v>71</v>
      </c>
      <c r="Q21" s="244">
        <v>71</v>
      </c>
      <c r="R21" s="467">
        <v>71</v>
      </c>
      <c r="S21" s="244">
        <v>76</v>
      </c>
      <c r="T21" s="244">
        <v>76</v>
      </c>
      <c r="U21" s="467">
        <v>77.13</v>
      </c>
      <c r="V21" s="244">
        <v>27</v>
      </c>
      <c r="W21" s="244">
        <v>27</v>
      </c>
      <c r="X21" s="467">
        <v>27</v>
      </c>
      <c r="Y21" s="244">
        <v>324.5</v>
      </c>
      <c r="Z21" s="244">
        <v>330.4</v>
      </c>
      <c r="AA21" s="467">
        <v>330.4</v>
      </c>
      <c r="AB21" s="244">
        <v>280.3</v>
      </c>
      <c r="AC21" s="244">
        <v>280</v>
      </c>
      <c r="AD21" s="467">
        <v>280</v>
      </c>
    </row>
    <row r="22" spans="1:30" s="217" customFormat="1" ht="33.75" customHeight="1">
      <c r="A22" s="220" t="s">
        <v>10</v>
      </c>
      <c r="B22" s="245" t="s">
        <v>78</v>
      </c>
      <c r="C22" s="221"/>
      <c r="D22" s="221"/>
      <c r="E22" s="221"/>
      <c r="F22" s="246"/>
      <c r="G22" s="246"/>
      <c r="H22" s="221"/>
      <c r="I22" s="225"/>
      <c r="J22" s="228"/>
      <c r="K22" s="229"/>
      <c r="L22" s="444"/>
      <c r="M22" s="228"/>
      <c r="N22" s="229"/>
      <c r="O22" s="444"/>
      <c r="P22" s="228"/>
      <c r="Q22" s="229"/>
      <c r="R22" s="444"/>
      <c r="S22" s="228"/>
      <c r="T22" s="229"/>
      <c r="U22" s="444"/>
      <c r="V22" s="228"/>
      <c r="W22" s="229"/>
      <c r="X22" s="444"/>
      <c r="Y22" s="228"/>
      <c r="Z22" s="229"/>
      <c r="AA22" s="444"/>
      <c r="AB22" s="248"/>
      <c r="AC22" s="229"/>
      <c r="AD22" s="506"/>
    </row>
    <row r="23" spans="1:30" ht="39" customHeight="1">
      <c r="A23" s="230"/>
      <c r="B23" s="231" t="s">
        <v>79</v>
      </c>
      <c r="C23" s="232" t="s">
        <v>80</v>
      </c>
      <c r="D23" s="232">
        <v>8007.0575999999992</v>
      </c>
      <c r="E23" s="38">
        <v>8416.1187099999988</v>
      </c>
      <c r="F23" s="38">
        <v>8490.8839999999982</v>
      </c>
      <c r="G23" s="38">
        <v>8490.8839999999982</v>
      </c>
      <c r="H23" s="551">
        <f t="shared" si="0"/>
        <v>100</v>
      </c>
      <c r="I23" s="31"/>
      <c r="J23" s="244">
        <v>215.2</v>
      </c>
      <c r="K23" s="239">
        <v>215.2</v>
      </c>
      <c r="L23" s="442">
        <v>215.2</v>
      </c>
      <c r="M23" s="244">
        <v>144.19999999999999</v>
      </c>
      <c r="N23" s="239">
        <v>144.19999999999999</v>
      </c>
      <c r="O23" s="467">
        <v>144.19999999999999</v>
      </c>
      <c r="P23" s="244">
        <v>581</v>
      </c>
      <c r="Q23" s="244">
        <v>581</v>
      </c>
      <c r="R23" s="467">
        <v>581</v>
      </c>
      <c r="S23" s="244">
        <v>522.70000000000005</v>
      </c>
      <c r="T23" s="244">
        <v>522.56799999999998</v>
      </c>
      <c r="U23" s="467">
        <v>505.23760000000004</v>
      </c>
      <c r="V23" s="244">
        <v>104.79999999999998</v>
      </c>
      <c r="W23" s="244">
        <v>104.79999999999998</v>
      </c>
      <c r="X23" s="467">
        <v>104.79999999999998</v>
      </c>
      <c r="Y23" s="244">
        <v>2699.6</v>
      </c>
      <c r="Z23" s="244">
        <v>2769.3050000000003</v>
      </c>
      <c r="AA23" s="467">
        <v>2769.3050000000003</v>
      </c>
      <c r="AB23" s="244">
        <v>4148.6000000000004</v>
      </c>
      <c r="AC23" s="244">
        <v>4153.8109999999997</v>
      </c>
      <c r="AD23" s="467">
        <v>4062.989</v>
      </c>
    </row>
    <row r="24" spans="1:30" ht="39" customHeight="1">
      <c r="A24" s="230"/>
      <c r="B24" s="231" t="s">
        <v>81</v>
      </c>
      <c r="C24" s="232" t="s">
        <v>80</v>
      </c>
      <c r="D24" s="232">
        <v>2704.0055999999995</v>
      </c>
      <c r="E24" s="31">
        <v>2690.1087099999995</v>
      </c>
      <c r="F24" s="38">
        <v>2739.4939999999997</v>
      </c>
      <c r="G24" s="38">
        <v>2739.4939999999997</v>
      </c>
      <c r="H24" s="551">
        <f t="shared" si="0"/>
        <v>100</v>
      </c>
      <c r="I24" s="38"/>
      <c r="J24" s="244">
        <v>36.260000000000005</v>
      </c>
      <c r="K24" s="239">
        <v>36.260000000000005</v>
      </c>
      <c r="L24" s="442">
        <v>36.260000000000005</v>
      </c>
      <c r="M24" s="244">
        <v>0</v>
      </c>
      <c r="N24" s="239">
        <v>0</v>
      </c>
      <c r="O24" s="467">
        <v>0</v>
      </c>
      <c r="P24" s="244">
        <v>239.7</v>
      </c>
      <c r="Q24" s="244">
        <v>239.7</v>
      </c>
      <c r="R24" s="467">
        <v>239.7</v>
      </c>
      <c r="S24" s="244">
        <v>153.55619999999999</v>
      </c>
      <c r="T24" s="244">
        <v>153.46800000000002</v>
      </c>
      <c r="U24" s="467">
        <v>136.13759999999999</v>
      </c>
      <c r="V24" s="244">
        <v>19.600000000000001</v>
      </c>
      <c r="W24" s="244">
        <v>19.600000000000001</v>
      </c>
      <c r="X24" s="467">
        <v>19.600000000000001</v>
      </c>
      <c r="Y24" s="244">
        <v>799</v>
      </c>
      <c r="Z24" s="244">
        <v>843.32500000000005</v>
      </c>
      <c r="AA24" s="467">
        <v>843.32500000000005</v>
      </c>
      <c r="AB24" s="244">
        <v>1441.9</v>
      </c>
      <c r="AC24" s="244">
        <v>1447.1409999999998</v>
      </c>
      <c r="AD24" s="467">
        <v>1460.739</v>
      </c>
    </row>
    <row r="25" spans="1:30" ht="39" customHeight="1">
      <c r="A25" s="230"/>
      <c r="B25" s="238" t="s">
        <v>82</v>
      </c>
      <c r="C25" s="232" t="s">
        <v>21</v>
      </c>
      <c r="D25" s="232">
        <v>2704.0055999999995</v>
      </c>
      <c r="E25" s="38">
        <v>31.963768605160272</v>
      </c>
      <c r="F25" s="38">
        <v>32.263943306727548</v>
      </c>
      <c r="G25" s="38">
        <v>32.263943306727548</v>
      </c>
      <c r="H25" s="551">
        <f t="shared" si="0"/>
        <v>100</v>
      </c>
      <c r="I25" s="38"/>
      <c r="J25" s="233"/>
      <c r="K25" s="234"/>
      <c r="L25" s="441"/>
      <c r="M25" s="235"/>
      <c r="N25" s="236"/>
      <c r="O25" s="459"/>
      <c r="P25" s="235"/>
      <c r="Q25" s="236"/>
      <c r="R25" s="459"/>
      <c r="S25" s="235"/>
      <c r="T25" s="236"/>
      <c r="U25" s="459"/>
      <c r="V25" s="235"/>
      <c r="W25" s="236"/>
      <c r="X25" s="459"/>
      <c r="Y25" s="235"/>
      <c r="Z25" s="236"/>
      <c r="AA25" s="459"/>
      <c r="AB25" s="243"/>
      <c r="AC25" s="236"/>
      <c r="AD25" s="464"/>
    </row>
    <row r="26" spans="1:30" s="217" customFormat="1" ht="30" customHeight="1">
      <c r="A26" s="220">
        <v>1</v>
      </c>
      <c r="B26" s="245" t="s">
        <v>83</v>
      </c>
      <c r="C26" s="221" t="s">
        <v>72</v>
      </c>
      <c r="D26" s="221">
        <v>2104.7800000000002</v>
      </c>
      <c r="E26" s="225">
        <v>2139.2670000000003</v>
      </c>
      <c r="F26" s="246">
        <v>2145.8200000000002</v>
      </c>
      <c r="G26" s="246">
        <v>2145.8200000000002</v>
      </c>
      <c r="H26" s="221">
        <f t="shared" si="0"/>
        <v>100</v>
      </c>
      <c r="I26" s="225"/>
      <c r="J26" s="250">
        <v>56.3</v>
      </c>
      <c r="K26" s="251">
        <v>56.3</v>
      </c>
      <c r="L26" s="445">
        <v>56.3</v>
      </c>
      <c r="M26" s="250">
        <v>44.5</v>
      </c>
      <c r="N26" s="251">
        <v>44.5</v>
      </c>
      <c r="O26" s="475">
        <v>44.5</v>
      </c>
      <c r="P26" s="250">
        <v>155.5</v>
      </c>
      <c r="Q26" s="250">
        <v>155.5</v>
      </c>
      <c r="R26" s="475">
        <v>155.5</v>
      </c>
      <c r="S26" s="250">
        <v>159.19999999999999</v>
      </c>
      <c r="T26" s="250">
        <v>159.17000000000002</v>
      </c>
      <c r="U26" s="475">
        <v>156.04000000000002</v>
      </c>
      <c r="V26" s="250">
        <v>48</v>
      </c>
      <c r="W26" s="250">
        <v>48</v>
      </c>
      <c r="X26" s="475">
        <v>48</v>
      </c>
      <c r="Y26" s="250">
        <v>728.5</v>
      </c>
      <c r="Z26" s="250">
        <v>733.90000000000009</v>
      </c>
      <c r="AA26" s="475">
        <v>733.90000000000009</v>
      </c>
      <c r="AB26" s="250">
        <v>947.8</v>
      </c>
      <c r="AC26" s="250">
        <v>948.45</v>
      </c>
      <c r="AD26" s="475">
        <v>928.05</v>
      </c>
    </row>
    <row r="27" spans="1:30" s="214" customFormat="1" ht="30" customHeight="1">
      <c r="A27" s="230" t="s">
        <v>84</v>
      </c>
      <c r="B27" s="231" t="s">
        <v>85</v>
      </c>
      <c r="C27" s="232"/>
      <c r="D27" s="252"/>
      <c r="E27" s="232"/>
      <c r="F27" s="142"/>
      <c r="G27" s="142"/>
      <c r="H27" s="221"/>
      <c r="I27" s="38"/>
      <c r="J27" s="233"/>
      <c r="K27" s="234"/>
      <c r="L27" s="441"/>
      <c r="M27" s="235"/>
      <c r="N27" s="236"/>
      <c r="O27" s="459"/>
      <c r="P27" s="235"/>
      <c r="Q27" s="236"/>
      <c r="R27" s="459"/>
      <c r="S27" s="235"/>
      <c r="T27" s="236"/>
      <c r="U27" s="459"/>
      <c r="V27" s="235"/>
      <c r="W27" s="236"/>
      <c r="X27" s="459"/>
      <c r="Y27" s="235"/>
      <c r="Z27" s="236"/>
      <c r="AA27" s="459"/>
      <c r="AB27" s="243"/>
      <c r="AC27" s="236"/>
      <c r="AD27" s="464"/>
    </row>
    <row r="28" spans="1:30" s="214" customFormat="1" ht="30" customHeight="1">
      <c r="A28" s="230" t="s">
        <v>86</v>
      </c>
      <c r="B28" s="231" t="s">
        <v>87</v>
      </c>
      <c r="C28" s="232" t="s">
        <v>72</v>
      </c>
      <c r="D28" s="232">
        <v>1693.93</v>
      </c>
      <c r="E28" s="38">
        <v>1731.4170000000001</v>
      </c>
      <c r="F28" s="38">
        <v>1745.1</v>
      </c>
      <c r="G28" s="38">
        <v>1745.1</v>
      </c>
      <c r="H28" s="551">
        <f t="shared" si="0"/>
        <v>99.999999999999986</v>
      </c>
      <c r="I28" s="38"/>
      <c r="J28" s="253">
        <v>44.3</v>
      </c>
      <c r="K28" s="254">
        <v>44.3</v>
      </c>
      <c r="L28" s="446">
        <v>44.3</v>
      </c>
      <c r="M28" s="253">
        <v>28</v>
      </c>
      <c r="N28" s="254">
        <v>28</v>
      </c>
      <c r="O28" s="476">
        <v>28</v>
      </c>
      <c r="P28" s="253">
        <v>120</v>
      </c>
      <c r="Q28" s="253">
        <v>120</v>
      </c>
      <c r="R28" s="476">
        <v>120</v>
      </c>
      <c r="S28" s="253">
        <v>106.4</v>
      </c>
      <c r="T28" s="253">
        <v>106.4</v>
      </c>
      <c r="U28" s="476">
        <v>97.06</v>
      </c>
      <c r="V28" s="253">
        <v>21</v>
      </c>
      <c r="W28" s="253">
        <v>21</v>
      </c>
      <c r="X28" s="476">
        <v>21</v>
      </c>
      <c r="Y28" s="253">
        <v>535.5</v>
      </c>
      <c r="Z28" s="253">
        <v>548.20000000000005</v>
      </c>
      <c r="AA28" s="476">
        <v>548.20000000000005</v>
      </c>
      <c r="AB28" s="253">
        <v>876.2</v>
      </c>
      <c r="AC28" s="253">
        <v>877.2</v>
      </c>
      <c r="AD28" s="476">
        <v>856.8</v>
      </c>
    </row>
    <row r="29" spans="1:30" s="214" customFormat="1" ht="33" customHeight="1">
      <c r="A29" s="230"/>
      <c r="B29" s="231" t="s">
        <v>88</v>
      </c>
      <c r="C29" s="232" t="s">
        <v>80</v>
      </c>
      <c r="D29" s="232">
        <v>8007.0575999999992</v>
      </c>
      <c r="E29" s="38">
        <v>8416.1187099999988</v>
      </c>
      <c r="F29" s="38">
        <v>8490.8839999999982</v>
      </c>
      <c r="G29" s="38">
        <v>8490.8839999999982</v>
      </c>
      <c r="H29" s="551">
        <f t="shared" si="0"/>
        <v>100</v>
      </c>
      <c r="I29" s="38"/>
      <c r="J29" s="253">
        <v>215.2</v>
      </c>
      <c r="K29" s="254">
        <v>215.2</v>
      </c>
      <c r="L29" s="446">
        <v>215.2</v>
      </c>
      <c r="M29" s="253">
        <v>144.19999999999999</v>
      </c>
      <c r="N29" s="254">
        <v>144.19999999999999</v>
      </c>
      <c r="O29" s="476">
        <v>144.19999999999999</v>
      </c>
      <c r="P29" s="253">
        <v>581</v>
      </c>
      <c r="Q29" s="253">
        <v>581</v>
      </c>
      <c r="R29" s="476">
        <v>581</v>
      </c>
      <c r="S29" s="253">
        <v>522.70000000000005</v>
      </c>
      <c r="T29" s="253">
        <v>522.56799999999998</v>
      </c>
      <c r="U29" s="476">
        <v>505.23760000000004</v>
      </c>
      <c r="V29" s="253">
        <v>104.79999999999998</v>
      </c>
      <c r="W29" s="253">
        <v>104.79999999999998</v>
      </c>
      <c r="X29" s="476">
        <v>104.79999999999998</v>
      </c>
      <c r="Y29" s="253">
        <v>2699.6</v>
      </c>
      <c r="Z29" s="253">
        <v>2769.3050000000003</v>
      </c>
      <c r="AA29" s="476">
        <v>2769.3050000000003</v>
      </c>
      <c r="AB29" s="253">
        <v>4148.6000000000004</v>
      </c>
      <c r="AC29" s="253">
        <v>4153.8109999999997</v>
      </c>
      <c r="AD29" s="476">
        <v>4062.989</v>
      </c>
    </row>
    <row r="30" spans="1:30" s="266" customFormat="1" ht="30" customHeight="1">
      <c r="A30" s="255" t="s">
        <v>89</v>
      </c>
      <c r="B30" s="256" t="s">
        <v>90</v>
      </c>
      <c r="C30" s="257" t="s">
        <v>72</v>
      </c>
      <c r="D30" s="257">
        <v>510.53</v>
      </c>
      <c r="E30" s="258">
        <v>508.017</v>
      </c>
      <c r="F30" s="259">
        <v>517</v>
      </c>
      <c r="G30" s="259">
        <v>517</v>
      </c>
      <c r="H30" s="551">
        <f t="shared" si="0"/>
        <v>100</v>
      </c>
      <c r="I30" s="261"/>
      <c r="J30" s="262">
        <v>7.4</v>
      </c>
      <c r="K30" s="263">
        <v>7.4</v>
      </c>
      <c r="L30" s="447">
        <v>7.4</v>
      </c>
      <c r="M30" s="264">
        <v>0</v>
      </c>
      <c r="N30" s="263">
        <v>0</v>
      </c>
      <c r="O30" s="452">
        <v>0</v>
      </c>
      <c r="P30" s="264">
        <v>47</v>
      </c>
      <c r="Q30" s="262">
        <v>47</v>
      </c>
      <c r="R30" s="452">
        <v>47</v>
      </c>
      <c r="S30" s="264">
        <v>29.4</v>
      </c>
      <c r="T30" s="264">
        <v>29.4</v>
      </c>
      <c r="U30" s="489">
        <v>26.08</v>
      </c>
      <c r="V30" s="264">
        <v>4</v>
      </c>
      <c r="W30" s="262">
        <v>4</v>
      </c>
      <c r="X30" s="494">
        <v>4</v>
      </c>
      <c r="Y30" s="264">
        <v>144.5</v>
      </c>
      <c r="Z30" s="265">
        <v>152.5</v>
      </c>
      <c r="AA30" s="502">
        <v>152.5</v>
      </c>
      <c r="AB30" s="264">
        <v>275.7</v>
      </c>
      <c r="AC30" s="264">
        <v>276.7</v>
      </c>
      <c r="AD30" s="502">
        <v>279.3</v>
      </c>
    </row>
    <row r="31" spans="1:30" ht="27.75" customHeight="1">
      <c r="A31" s="230"/>
      <c r="B31" s="231" t="s">
        <v>91</v>
      </c>
      <c r="C31" s="232" t="s">
        <v>92</v>
      </c>
      <c r="D31" s="232">
        <v>52.964675925019087</v>
      </c>
      <c r="E31" s="31">
        <v>52.953123812785783</v>
      </c>
      <c r="F31" s="38">
        <v>52.988278529980654</v>
      </c>
      <c r="G31" s="38">
        <v>52.988278529980654</v>
      </c>
      <c r="H31" s="551">
        <f t="shared" si="0"/>
        <v>99.999999999999986</v>
      </c>
      <c r="I31" s="38"/>
      <c r="J31" s="267">
        <v>49</v>
      </c>
      <c r="K31" s="268">
        <v>49</v>
      </c>
      <c r="L31" s="448">
        <v>49</v>
      </c>
      <c r="M31" s="269">
        <v>0</v>
      </c>
      <c r="N31" s="268">
        <v>0</v>
      </c>
      <c r="O31" s="449">
        <v>0</v>
      </c>
      <c r="P31" s="269">
        <v>51</v>
      </c>
      <c r="Q31" s="267">
        <v>51</v>
      </c>
      <c r="R31" s="449">
        <v>51</v>
      </c>
      <c r="S31" s="269">
        <v>52.2</v>
      </c>
      <c r="T31" s="267">
        <v>52.2</v>
      </c>
      <c r="U31" s="485">
        <v>52.2</v>
      </c>
      <c r="V31" s="269">
        <v>49</v>
      </c>
      <c r="W31" s="267">
        <v>49</v>
      </c>
      <c r="X31" s="485">
        <v>49</v>
      </c>
      <c r="Y31" s="269">
        <v>55.3</v>
      </c>
      <c r="Z31" s="270">
        <v>55.3</v>
      </c>
      <c r="AA31" s="503">
        <v>55.3</v>
      </c>
      <c r="AB31" s="271">
        <v>52.3</v>
      </c>
      <c r="AC31" s="270">
        <v>52.3</v>
      </c>
      <c r="AD31" s="503">
        <v>52.3</v>
      </c>
    </row>
    <row r="32" spans="1:30" ht="27.75" customHeight="1">
      <c r="A32" s="230"/>
      <c r="B32" s="231" t="s">
        <v>93</v>
      </c>
      <c r="C32" s="232" t="s">
        <v>80</v>
      </c>
      <c r="D32" s="232">
        <v>2704.0055999999995</v>
      </c>
      <c r="E32" s="31">
        <v>2690.1087099999995</v>
      </c>
      <c r="F32" s="38">
        <v>2739.4939999999997</v>
      </c>
      <c r="G32" s="38">
        <v>2739.4939999999997</v>
      </c>
      <c r="H32" s="551">
        <f t="shared" si="0"/>
        <v>100</v>
      </c>
      <c r="I32" s="38"/>
      <c r="J32" s="267">
        <v>36.260000000000005</v>
      </c>
      <c r="K32" s="267">
        <v>36.260000000000005</v>
      </c>
      <c r="L32" s="449">
        <v>36.260000000000005</v>
      </c>
      <c r="M32" s="268"/>
      <c r="N32" s="268"/>
      <c r="O32" s="448"/>
      <c r="P32" s="268">
        <v>239.7</v>
      </c>
      <c r="Q32" s="268">
        <v>239.7</v>
      </c>
      <c r="R32" s="448">
        <v>239.7</v>
      </c>
      <c r="S32" s="267">
        <v>153.55619999999999</v>
      </c>
      <c r="T32" s="267">
        <v>153.46800000000002</v>
      </c>
      <c r="U32" s="449">
        <v>136.13759999999999</v>
      </c>
      <c r="V32" s="267">
        <v>19.600000000000001</v>
      </c>
      <c r="W32" s="267">
        <v>19.600000000000001</v>
      </c>
      <c r="X32" s="449">
        <v>19.600000000000001</v>
      </c>
      <c r="Y32" s="272">
        <v>799.08499999999992</v>
      </c>
      <c r="Z32" s="272">
        <v>843.32500000000005</v>
      </c>
      <c r="AA32" s="490">
        <v>843.32500000000005</v>
      </c>
      <c r="AB32" s="267">
        <v>1441.9109999999998</v>
      </c>
      <c r="AC32" s="267">
        <v>1447.1409999999998</v>
      </c>
      <c r="AD32" s="449">
        <v>1460.739</v>
      </c>
    </row>
    <row r="33" spans="1:30" s="217" customFormat="1" ht="30" hidden="1" customHeight="1">
      <c r="A33" s="220" t="s">
        <v>89</v>
      </c>
      <c r="B33" s="245" t="s">
        <v>94</v>
      </c>
      <c r="C33" s="221" t="s">
        <v>72</v>
      </c>
      <c r="D33" s="221">
        <v>2704.0055999999995</v>
      </c>
      <c r="E33" s="71"/>
      <c r="F33" s="142"/>
      <c r="G33" s="142"/>
      <c r="H33" s="551" t="e">
        <f t="shared" si="0"/>
        <v>#DIV/0!</v>
      </c>
      <c r="I33" s="38"/>
      <c r="J33" s="146"/>
      <c r="K33" s="273"/>
      <c r="L33" s="450"/>
      <c r="M33" s="146"/>
      <c r="N33" s="273"/>
      <c r="O33" s="450"/>
      <c r="P33" s="146"/>
      <c r="Q33" s="273"/>
      <c r="R33" s="450"/>
      <c r="S33" s="146"/>
      <c r="T33" s="273"/>
      <c r="U33" s="450"/>
      <c r="V33" s="146"/>
      <c r="W33" s="273"/>
      <c r="X33" s="450"/>
      <c r="Y33" s="143"/>
      <c r="Z33" s="274"/>
      <c r="AA33" s="500"/>
      <c r="AB33" s="146"/>
      <c r="AC33" s="274"/>
      <c r="AD33" s="450"/>
    </row>
    <row r="34" spans="1:30" ht="30" hidden="1" customHeight="1">
      <c r="A34" s="230"/>
      <c r="B34" s="231" t="s">
        <v>91</v>
      </c>
      <c r="C34" s="232" t="s">
        <v>92</v>
      </c>
      <c r="D34" s="232"/>
      <c r="E34" s="31"/>
      <c r="F34" s="142"/>
      <c r="G34" s="142"/>
      <c r="H34" s="551" t="e">
        <f t="shared" si="0"/>
        <v>#DIV/0!</v>
      </c>
      <c r="I34" s="38"/>
      <c r="J34" s="146"/>
      <c r="K34" s="273"/>
      <c r="L34" s="450"/>
      <c r="M34" s="146"/>
      <c r="N34" s="273"/>
      <c r="O34" s="450"/>
      <c r="P34" s="146"/>
      <c r="Q34" s="273"/>
      <c r="R34" s="450"/>
      <c r="S34" s="146"/>
      <c r="T34" s="273"/>
      <c r="U34" s="450"/>
      <c r="V34" s="146"/>
      <c r="W34" s="273"/>
      <c r="X34" s="450"/>
      <c r="Y34" s="143"/>
      <c r="Z34" s="274"/>
      <c r="AA34" s="500"/>
      <c r="AB34" s="146"/>
      <c r="AC34" s="274"/>
      <c r="AD34" s="450"/>
    </row>
    <row r="35" spans="1:30" ht="30" hidden="1" customHeight="1">
      <c r="A35" s="230"/>
      <c r="B35" s="231" t="s">
        <v>93</v>
      </c>
      <c r="C35" s="232" t="s">
        <v>80</v>
      </c>
      <c r="D35" s="232"/>
      <c r="E35" s="31"/>
      <c r="F35" s="142"/>
      <c r="G35" s="142"/>
      <c r="H35" s="551" t="e">
        <f t="shared" si="0"/>
        <v>#DIV/0!</v>
      </c>
      <c r="I35" s="38"/>
      <c r="J35" s="146"/>
      <c r="K35" s="273"/>
      <c r="L35" s="450"/>
      <c r="M35" s="146"/>
      <c r="N35" s="273"/>
      <c r="O35" s="450"/>
      <c r="P35" s="146"/>
      <c r="Q35" s="273"/>
      <c r="R35" s="450"/>
      <c r="S35" s="146"/>
      <c r="T35" s="273"/>
      <c r="U35" s="450"/>
      <c r="V35" s="146"/>
      <c r="W35" s="273"/>
      <c r="X35" s="450"/>
      <c r="Y35" s="143"/>
      <c r="Z35" s="274"/>
      <c r="AA35" s="500"/>
      <c r="AB35" s="146"/>
      <c r="AC35" s="274"/>
      <c r="AD35" s="450"/>
    </row>
    <row r="36" spans="1:30" s="214" customFormat="1" ht="45" customHeight="1">
      <c r="A36" s="230"/>
      <c r="B36" s="238" t="s">
        <v>95</v>
      </c>
      <c r="C36" s="232" t="s">
        <v>72</v>
      </c>
      <c r="D36" s="232">
        <v>329.23</v>
      </c>
      <c r="E36" s="38">
        <v>329.23</v>
      </c>
      <c r="F36" s="142">
        <v>334.23</v>
      </c>
      <c r="G36" s="142">
        <v>334.23</v>
      </c>
      <c r="H36" s="551">
        <f t="shared" si="0"/>
        <v>100</v>
      </c>
      <c r="I36" s="38"/>
      <c r="J36" s="146"/>
      <c r="K36" s="273"/>
      <c r="L36" s="450"/>
      <c r="M36" s="146"/>
      <c r="N36" s="273"/>
      <c r="O36" s="450"/>
      <c r="P36" s="267">
        <v>30</v>
      </c>
      <c r="Q36" s="267">
        <v>30</v>
      </c>
      <c r="R36" s="449">
        <v>30</v>
      </c>
      <c r="S36" s="272">
        <v>22.23</v>
      </c>
      <c r="T36" s="272">
        <v>22.23</v>
      </c>
      <c r="U36" s="490">
        <v>22.23</v>
      </c>
      <c r="V36" s="267"/>
      <c r="W36" s="267">
        <v>0</v>
      </c>
      <c r="X36" s="449">
        <v>0</v>
      </c>
      <c r="Y36" s="267">
        <v>135</v>
      </c>
      <c r="Z36" s="270">
        <v>140</v>
      </c>
      <c r="AA36" s="504">
        <v>140</v>
      </c>
      <c r="AB36" s="267">
        <v>142</v>
      </c>
      <c r="AC36" s="267">
        <v>142</v>
      </c>
      <c r="AD36" s="449">
        <v>142</v>
      </c>
    </row>
    <row r="37" spans="1:30" ht="30" customHeight="1">
      <c r="A37" s="230"/>
      <c r="B37" s="231" t="s">
        <v>91</v>
      </c>
      <c r="C37" s="232" t="s">
        <v>92</v>
      </c>
      <c r="D37" s="232">
        <v>51.157473498769846</v>
      </c>
      <c r="E37" s="275">
        <v>52.733593536433496</v>
      </c>
      <c r="F37" s="276">
        <v>52.751042695150048</v>
      </c>
      <c r="G37" s="276">
        <v>52.751042695150048</v>
      </c>
      <c r="H37" s="551">
        <f t="shared" si="0"/>
        <v>99.999999999999986</v>
      </c>
      <c r="I37" s="38"/>
      <c r="J37" s="146"/>
      <c r="K37" s="273"/>
      <c r="L37" s="450"/>
      <c r="M37" s="146"/>
      <c r="N37" s="273"/>
      <c r="O37" s="450"/>
      <c r="P37" s="267">
        <v>49.5</v>
      </c>
      <c r="Q37" s="267">
        <v>49.5</v>
      </c>
      <c r="R37" s="449">
        <v>49.5</v>
      </c>
      <c r="S37" s="267">
        <v>54.7</v>
      </c>
      <c r="T37" s="267">
        <v>54.7</v>
      </c>
      <c r="U37" s="449">
        <v>54.7</v>
      </c>
      <c r="V37" s="267"/>
      <c r="W37" s="267">
        <v>0</v>
      </c>
      <c r="X37" s="449">
        <v>0</v>
      </c>
      <c r="Y37" s="267">
        <v>53.9</v>
      </c>
      <c r="Z37" s="277">
        <v>53.9</v>
      </c>
      <c r="AA37" s="504">
        <v>53.9</v>
      </c>
      <c r="AB37" s="267">
        <v>52</v>
      </c>
      <c r="AC37" s="267">
        <v>52</v>
      </c>
      <c r="AD37" s="449">
        <v>52</v>
      </c>
    </row>
    <row r="38" spans="1:30" ht="30" customHeight="1">
      <c r="A38" s="230"/>
      <c r="B38" s="231" t="s">
        <v>93</v>
      </c>
      <c r="C38" s="232" t="s">
        <v>80</v>
      </c>
      <c r="D38" s="232">
        <v>1684.2574999999999</v>
      </c>
      <c r="E38" s="276">
        <v>1736.1480999999999</v>
      </c>
      <c r="F38" s="278">
        <v>1763.0981000000002</v>
      </c>
      <c r="G38" s="278">
        <v>1763.0981000000002</v>
      </c>
      <c r="H38" s="551">
        <f t="shared" si="0"/>
        <v>100</v>
      </c>
      <c r="I38" s="38"/>
      <c r="J38" s="146"/>
      <c r="K38" s="273"/>
      <c r="L38" s="450"/>
      <c r="M38" s="146"/>
      <c r="N38" s="273"/>
      <c r="O38" s="450"/>
      <c r="P38" s="267">
        <v>148.5</v>
      </c>
      <c r="Q38" s="267">
        <v>148.5</v>
      </c>
      <c r="R38" s="449">
        <v>148.5</v>
      </c>
      <c r="S38" s="267">
        <v>121.5981</v>
      </c>
      <c r="T38" s="267">
        <v>121.5981</v>
      </c>
      <c r="U38" s="449">
        <v>121.5981</v>
      </c>
      <c r="V38" s="267">
        <v>0</v>
      </c>
      <c r="W38" s="267">
        <v>0</v>
      </c>
      <c r="X38" s="449">
        <v>0</v>
      </c>
      <c r="Y38" s="267">
        <v>727.65</v>
      </c>
      <c r="Z38" s="267">
        <v>754.6</v>
      </c>
      <c r="AA38" s="449">
        <v>754.6</v>
      </c>
      <c r="AB38" s="267">
        <v>738.4</v>
      </c>
      <c r="AC38" s="267">
        <v>738.4</v>
      </c>
      <c r="AD38" s="449">
        <v>738.4</v>
      </c>
    </row>
    <row r="39" spans="1:30" s="266" customFormat="1" ht="30" customHeight="1">
      <c r="A39" s="255" t="s">
        <v>89</v>
      </c>
      <c r="B39" s="256" t="s">
        <v>96</v>
      </c>
      <c r="C39" s="257" t="s">
        <v>72</v>
      </c>
      <c r="D39" s="257">
        <v>1183.4000000000001</v>
      </c>
      <c r="E39" s="259">
        <v>1223.4000000000001</v>
      </c>
      <c r="F39" s="259">
        <v>1228.0999999999999</v>
      </c>
      <c r="G39" s="259">
        <v>1228.0999999999999</v>
      </c>
      <c r="H39" s="551">
        <f t="shared" si="0"/>
        <v>100</v>
      </c>
      <c r="I39" s="259"/>
      <c r="J39" s="279">
        <v>36.9</v>
      </c>
      <c r="K39" s="280">
        <v>36.9</v>
      </c>
      <c r="L39" s="451">
        <v>36.9</v>
      </c>
      <c r="M39" s="279">
        <v>28</v>
      </c>
      <c r="N39" s="280">
        <v>28</v>
      </c>
      <c r="O39" s="477">
        <v>28</v>
      </c>
      <c r="P39" s="279">
        <v>73</v>
      </c>
      <c r="Q39" s="279">
        <v>73</v>
      </c>
      <c r="R39" s="477">
        <v>73</v>
      </c>
      <c r="S39" s="279">
        <v>77</v>
      </c>
      <c r="T39" s="279">
        <v>77</v>
      </c>
      <c r="U39" s="477">
        <v>70.98</v>
      </c>
      <c r="V39" s="279">
        <v>17</v>
      </c>
      <c r="W39" s="279">
        <v>17</v>
      </c>
      <c r="X39" s="499">
        <v>17</v>
      </c>
      <c r="Y39" s="279">
        <v>391</v>
      </c>
      <c r="Z39" s="279">
        <v>395.7</v>
      </c>
      <c r="AA39" s="477">
        <v>395.7</v>
      </c>
      <c r="AB39" s="279">
        <v>600.5</v>
      </c>
      <c r="AC39" s="279">
        <v>600.5</v>
      </c>
      <c r="AD39" s="499">
        <v>577.5</v>
      </c>
    </row>
    <row r="40" spans="1:30" ht="30" customHeight="1">
      <c r="A40" s="230"/>
      <c r="B40" s="231" t="s">
        <v>97</v>
      </c>
      <c r="C40" s="232" t="s">
        <v>72</v>
      </c>
      <c r="D40" s="232">
        <v>646.9</v>
      </c>
      <c r="E40" s="38">
        <v>636.9</v>
      </c>
      <c r="F40" s="142">
        <v>641.6</v>
      </c>
      <c r="G40" s="142">
        <v>641.6</v>
      </c>
      <c r="H40" s="551">
        <f t="shared" si="0"/>
        <v>100</v>
      </c>
      <c r="I40" s="38"/>
      <c r="J40" s="269">
        <v>24.4</v>
      </c>
      <c r="K40" s="268">
        <v>24.4</v>
      </c>
      <c r="L40" s="448">
        <v>24.4</v>
      </c>
      <c r="M40" s="269">
        <v>14</v>
      </c>
      <c r="N40" s="268">
        <v>14</v>
      </c>
      <c r="O40" s="449">
        <v>14</v>
      </c>
      <c r="P40" s="267">
        <v>30</v>
      </c>
      <c r="Q40" s="281">
        <v>30</v>
      </c>
      <c r="R40" s="484">
        <v>30</v>
      </c>
      <c r="S40" s="267">
        <v>37</v>
      </c>
      <c r="T40" s="267">
        <v>37</v>
      </c>
      <c r="U40" s="491">
        <v>33.99</v>
      </c>
      <c r="V40" s="267">
        <v>8</v>
      </c>
      <c r="W40" s="267">
        <v>8</v>
      </c>
      <c r="X40" s="485">
        <v>8</v>
      </c>
      <c r="Y40" s="281">
        <v>163</v>
      </c>
      <c r="Z40" s="267">
        <v>167.7</v>
      </c>
      <c r="AA40" s="485">
        <v>167.7</v>
      </c>
      <c r="AB40" s="267">
        <v>360.5</v>
      </c>
      <c r="AC40" s="267">
        <v>360.5</v>
      </c>
      <c r="AD40" s="485">
        <v>337.5</v>
      </c>
    </row>
    <row r="41" spans="1:30" ht="30" customHeight="1">
      <c r="A41" s="230"/>
      <c r="B41" s="231" t="s">
        <v>98</v>
      </c>
      <c r="C41" s="232" t="s">
        <v>72</v>
      </c>
      <c r="D41" s="232">
        <v>376.5</v>
      </c>
      <c r="E41" s="38">
        <v>426.5</v>
      </c>
      <c r="F41" s="142">
        <v>426.5</v>
      </c>
      <c r="G41" s="142">
        <v>426.5</v>
      </c>
      <c r="H41" s="551">
        <f t="shared" si="0"/>
        <v>100.00000000000001</v>
      </c>
      <c r="I41" s="38"/>
      <c r="J41" s="267">
        <v>9.5</v>
      </c>
      <c r="K41" s="268">
        <v>9.5</v>
      </c>
      <c r="L41" s="448">
        <v>9.5</v>
      </c>
      <c r="M41" s="269">
        <v>14</v>
      </c>
      <c r="N41" s="268">
        <v>14</v>
      </c>
      <c r="O41" s="449">
        <v>14</v>
      </c>
      <c r="P41" s="267">
        <v>25</v>
      </c>
      <c r="Q41" s="267">
        <v>25</v>
      </c>
      <c r="R41" s="449">
        <v>25</v>
      </c>
      <c r="S41" s="267">
        <v>30</v>
      </c>
      <c r="T41" s="281">
        <v>30</v>
      </c>
      <c r="U41" s="491">
        <v>26.99</v>
      </c>
      <c r="V41" s="267">
        <v>8</v>
      </c>
      <c r="W41" s="267">
        <v>8</v>
      </c>
      <c r="X41" s="485">
        <v>8</v>
      </c>
      <c r="Y41" s="267">
        <v>140</v>
      </c>
      <c r="Z41" s="267">
        <v>140</v>
      </c>
      <c r="AA41" s="485">
        <v>140</v>
      </c>
      <c r="AB41" s="269">
        <v>200</v>
      </c>
      <c r="AC41" s="267">
        <v>200</v>
      </c>
      <c r="AD41" s="485">
        <v>200</v>
      </c>
    </row>
    <row r="42" spans="1:30" ht="32.25" customHeight="1">
      <c r="A42" s="230"/>
      <c r="B42" s="231" t="s">
        <v>99</v>
      </c>
      <c r="C42" s="232" t="s">
        <v>72</v>
      </c>
      <c r="D42" s="230">
        <v>160</v>
      </c>
      <c r="E42" s="31">
        <v>160</v>
      </c>
      <c r="F42" s="142">
        <v>160</v>
      </c>
      <c r="G42" s="142">
        <v>160</v>
      </c>
      <c r="H42" s="551">
        <f t="shared" si="0"/>
        <v>100</v>
      </c>
      <c r="I42" s="38"/>
      <c r="J42" s="267">
        <v>3</v>
      </c>
      <c r="K42" s="268">
        <v>3</v>
      </c>
      <c r="L42" s="448">
        <v>3</v>
      </c>
      <c r="M42" s="268">
        <v>0</v>
      </c>
      <c r="N42" s="268">
        <v>0</v>
      </c>
      <c r="O42" s="449">
        <v>0</v>
      </c>
      <c r="P42" s="267">
        <v>18</v>
      </c>
      <c r="Q42" s="267">
        <v>18</v>
      </c>
      <c r="R42" s="449">
        <v>18</v>
      </c>
      <c r="S42" s="267">
        <v>10</v>
      </c>
      <c r="T42" s="281">
        <v>10</v>
      </c>
      <c r="U42" s="492">
        <v>10</v>
      </c>
      <c r="V42" s="267">
        <v>1</v>
      </c>
      <c r="W42" s="267">
        <v>1</v>
      </c>
      <c r="X42" s="485">
        <v>1</v>
      </c>
      <c r="Y42" s="267">
        <v>88</v>
      </c>
      <c r="Z42" s="267">
        <v>88</v>
      </c>
      <c r="AA42" s="485">
        <v>88</v>
      </c>
      <c r="AB42" s="269">
        <v>40</v>
      </c>
      <c r="AC42" s="267">
        <v>40</v>
      </c>
      <c r="AD42" s="485">
        <v>40</v>
      </c>
    </row>
    <row r="43" spans="1:30" s="214" customFormat="1" ht="30" customHeight="1">
      <c r="A43" s="230"/>
      <c r="B43" s="231" t="s">
        <v>91</v>
      </c>
      <c r="C43" s="232" t="s">
        <v>92</v>
      </c>
      <c r="D43" s="232">
        <v>44.811999323981738</v>
      </c>
      <c r="E43" s="38">
        <v>46.804070622854333</v>
      </c>
      <c r="F43" s="38">
        <v>46.831609803761907</v>
      </c>
      <c r="G43" s="38">
        <v>46.831609803761907</v>
      </c>
      <c r="H43" s="551">
        <f t="shared" si="0"/>
        <v>100</v>
      </c>
      <c r="I43" s="38"/>
      <c r="J43" s="267">
        <v>48.493224932249326</v>
      </c>
      <c r="K43" s="268">
        <v>48.493224932249326</v>
      </c>
      <c r="L43" s="448">
        <v>48.493224932249326</v>
      </c>
      <c r="M43" s="267">
        <v>51.499999999999993</v>
      </c>
      <c r="N43" s="268">
        <v>51.499999999999993</v>
      </c>
      <c r="O43" s="449">
        <v>51.499999999999993</v>
      </c>
      <c r="P43" s="267">
        <v>46.753424657534246</v>
      </c>
      <c r="Q43" s="267">
        <v>46.753424657534246</v>
      </c>
      <c r="R43" s="449">
        <v>46.753424657534246</v>
      </c>
      <c r="S43" s="267">
        <v>47.9</v>
      </c>
      <c r="T43" s="272">
        <v>47.935064935064943</v>
      </c>
      <c r="U43" s="490">
        <v>47.94</v>
      </c>
      <c r="V43" s="267">
        <v>50.117647058823522</v>
      </c>
      <c r="W43" s="267">
        <v>50.117647058823522</v>
      </c>
      <c r="X43" s="485">
        <v>50.117647058823522</v>
      </c>
      <c r="Y43" s="267">
        <v>48.520215633423177</v>
      </c>
      <c r="Z43" s="267">
        <v>48.672731867576445</v>
      </c>
      <c r="AA43" s="449">
        <v>48.672731867576445</v>
      </c>
      <c r="AB43" s="267">
        <v>45.1</v>
      </c>
      <c r="AC43" s="267">
        <v>45.07360532889259</v>
      </c>
      <c r="AD43" s="485">
        <v>45.07360532889259</v>
      </c>
    </row>
    <row r="44" spans="1:30" ht="36" customHeight="1">
      <c r="A44" s="230"/>
      <c r="B44" s="231" t="s">
        <v>97</v>
      </c>
      <c r="C44" s="232" t="s">
        <v>92</v>
      </c>
      <c r="D44" s="232">
        <v>45.272097696707377</v>
      </c>
      <c r="E44" s="38">
        <v>48.946616423300362</v>
      </c>
      <c r="F44" s="38">
        <v>48.98363466334164</v>
      </c>
      <c r="G44" s="38">
        <v>48.98363466334164</v>
      </c>
      <c r="H44" s="551">
        <f t="shared" si="0"/>
        <v>100</v>
      </c>
      <c r="I44" s="38"/>
      <c r="J44" s="267">
        <v>51</v>
      </c>
      <c r="K44" s="268">
        <v>51</v>
      </c>
      <c r="L44" s="448">
        <v>51</v>
      </c>
      <c r="M44" s="267">
        <v>55</v>
      </c>
      <c r="N44" s="268">
        <v>55</v>
      </c>
      <c r="O44" s="449">
        <v>55</v>
      </c>
      <c r="P44" s="267">
        <v>53</v>
      </c>
      <c r="Q44" s="267">
        <v>53</v>
      </c>
      <c r="R44" s="449">
        <v>53</v>
      </c>
      <c r="S44" s="267">
        <v>53</v>
      </c>
      <c r="T44" s="267">
        <v>53</v>
      </c>
      <c r="U44" s="485">
        <v>53</v>
      </c>
      <c r="V44" s="267">
        <v>55</v>
      </c>
      <c r="W44" s="267">
        <v>55</v>
      </c>
      <c r="X44" s="485">
        <v>55</v>
      </c>
      <c r="Y44" s="267">
        <v>54</v>
      </c>
      <c r="Z44" s="267">
        <v>54</v>
      </c>
      <c r="AA44" s="485">
        <v>54</v>
      </c>
      <c r="AB44" s="267">
        <v>45.4</v>
      </c>
      <c r="AC44" s="267">
        <v>45.4</v>
      </c>
      <c r="AD44" s="485">
        <v>45.4</v>
      </c>
    </row>
    <row r="45" spans="1:30" ht="36" customHeight="1">
      <c r="A45" s="230"/>
      <c r="B45" s="231" t="s">
        <v>98</v>
      </c>
      <c r="C45" s="232" t="s">
        <v>92</v>
      </c>
      <c r="D45" s="232">
        <v>47.112881806108895</v>
      </c>
      <c r="E45" s="38">
        <v>47.080890973036347</v>
      </c>
      <c r="F45" s="38">
        <v>47.080890973036347</v>
      </c>
      <c r="G45" s="38">
        <v>47.080890973036347</v>
      </c>
      <c r="H45" s="551">
        <f t="shared" si="0"/>
        <v>100</v>
      </c>
      <c r="I45" s="38"/>
      <c r="J45" s="267">
        <v>46</v>
      </c>
      <c r="K45" s="268">
        <v>46</v>
      </c>
      <c r="L45" s="448">
        <v>46</v>
      </c>
      <c r="M45" s="267">
        <v>48</v>
      </c>
      <c r="N45" s="268">
        <v>48</v>
      </c>
      <c r="O45" s="449">
        <v>48</v>
      </c>
      <c r="P45" s="267">
        <v>47</v>
      </c>
      <c r="Q45" s="267">
        <v>47</v>
      </c>
      <c r="R45" s="449">
        <v>47</v>
      </c>
      <c r="S45" s="267">
        <v>46</v>
      </c>
      <c r="T45" s="267">
        <v>46</v>
      </c>
      <c r="U45" s="485">
        <v>46</v>
      </c>
      <c r="V45" s="267">
        <v>47</v>
      </c>
      <c r="W45" s="267">
        <v>47</v>
      </c>
      <c r="X45" s="485">
        <v>47</v>
      </c>
      <c r="Y45" s="267">
        <v>49</v>
      </c>
      <c r="Z45" s="267">
        <v>49</v>
      </c>
      <c r="AA45" s="485">
        <v>49</v>
      </c>
      <c r="AB45" s="267">
        <v>45.9</v>
      </c>
      <c r="AC45" s="267">
        <v>45.9</v>
      </c>
      <c r="AD45" s="485">
        <v>45.9</v>
      </c>
    </row>
    <row r="46" spans="1:30" ht="36" customHeight="1">
      <c r="A46" s="230"/>
      <c r="B46" s="231" t="s">
        <v>99</v>
      </c>
      <c r="C46" s="232" t="s">
        <v>92</v>
      </c>
      <c r="D46" s="232">
        <v>37.537499999999994</v>
      </c>
      <c r="E46" s="38">
        <v>37.537499999999994</v>
      </c>
      <c r="F46" s="38">
        <v>37.537499999999994</v>
      </c>
      <c r="G46" s="38">
        <v>37.537499999999994</v>
      </c>
      <c r="H46" s="551">
        <f t="shared" si="0"/>
        <v>100</v>
      </c>
      <c r="I46" s="38"/>
      <c r="J46" s="267">
        <v>36</v>
      </c>
      <c r="K46" s="268">
        <v>36</v>
      </c>
      <c r="L46" s="448">
        <v>36</v>
      </c>
      <c r="M46" s="267">
        <v>0</v>
      </c>
      <c r="N46" s="268">
        <v>0</v>
      </c>
      <c r="O46" s="449">
        <v>0</v>
      </c>
      <c r="P46" s="267">
        <v>36</v>
      </c>
      <c r="Q46" s="267">
        <v>36</v>
      </c>
      <c r="R46" s="449">
        <v>36</v>
      </c>
      <c r="S46" s="267">
        <v>35</v>
      </c>
      <c r="T46" s="267">
        <v>35</v>
      </c>
      <c r="U46" s="485">
        <v>35</v>
      </c>
      <c r="V46" s="267">
        <v>36</v>
      </c>
      <c r="W46" s="267">
        <v>36</v>
      </c>
      <c r="X46" s="485">
        <v>36</v>
      </c>
      <c r="Y46" s="267">
        <v>38</v>
      </c>
      <c r="Z46" s="267">
        <v>38</v>
      </c>
      <c r="AA46" s="485">
        <v>38</v>
      </c>
      <c r="AB46" s="267">
        <v>38</v>
      </c>
      <c r="AC46" s="267">
        <v>38</v>
      </c>
      <c r="AD46" s="485">
        <v>38</v>
      </c>
    </row>
    <row r="47" spans="1:30" s="214" customFormat="1" ht="38.25" customHeight="1">
      <c r="A47" s="230"/>
      <c r="B47" s="231" t="s">
        <v>93</v>
      </c>
      <c r="C47" s="232" t="s">
        <v>80</v>
      </c>
      <c r="D47" s="232">
        <v>5303.0519999999997</v>
      </c>
      <c r="E47" s="31">
        <v>5726.01</v>
      </c>
      <c r="F47" s="142">
        <v>5751.3899999999994</v>
      </c>
      <c r="G47" s="142">
        <v>5751.3899999999994</v>
      </c>
      <c r="H47" s="551">
        <f t="shared" si="0"/>
        <v>100</v>
      </c>
      <c r="I47" s="38"/>
      <c r="J47" s="267">
        <v>178.94</v>
      </c>
      <c r="K47" s="268">
        <v>178.94</v>
      </c>
      <c r="L47" s="448">
        <v>178.94</v>
      </c>
      <c r="M47" s="267">
        <v>144.19999999999999</v>
      </c>
      <c r="N47" s="268">
        <v>144.19999999999999</v>
      </c>
      <c r="O47" s="449">
        <v>144.19999999999999</v>
      </c>
      <c r="P47" s="267">
        <v>341.3</v>
      </c>
      <c r="Q47" s="267">
        <v>341.3</v>
      </c>
      <c r="R47" s="449">
        <v>341.3</v>
      </c>
      <c r="S47" s="267">
        <v>369.1</v>
      </c>
      <c r="T47" s="267">
        <v>369.1</v>
      </c>
      <c r="U47" s="491">
        <v>369.1</v>
      </c>
      <c r="V47" s="267">
        <v>85.199999999999989</v>
      </c>
      <c r="W47" s="267">
        <v>85.199999999999989</v>
      </c>
      <c r="X47" s="485">
        <v>85.199999999999989</v>
      </c>
      <c r="Y47" s="267">
        <v>1900.6</v>
      </c>
      <c r="Z47" s="267">
        <v>1925.98</v>
      </c>
      <c r="AA47" s="449">
        <v>1925.98</v>
      </c>
      <c r="AB47" s="267">
        <v>2706.7</v>
      </c>
      <c r="AC47" s="267">
        <v>2706.67</v>
      </c>
      <c r="AD47" s="449">
        <v>2602.25</v>
      </c>
    </row>
    <row r="48" spans="1:30" ht="36" customHeight="1">
      <c r="A48" s="230"/>
      <c r="B48" s="231" t="s">
        <v>97</v>
      </c>
      <c r="C48" s="232" t="s">
        <v>80</v>
      </c>
      <c r="D48" s="232">
        <v>2928.652</v>
      </c>
      <c r="E48" s="31">
        <v>3117.41</v>
      </c>
      <c r="F48" s="142">
        <v>3142.79</v>
      </c>
      <c r="G48" s="142">
        <v>3142.79</v>
      </c>
      <c r="H48" s="551">
        <f t="shared" si="0"/>
        <v>100</v>
      </c>
      <c r="I48" s="38"/>
      <c r="J48" s="269">
        <v>124.43999999999998</v>
      </c>
      <c r="K48" s="268">
        <v>124.43999999999998</v>
      </c>
      <c r="L48" s="448">
        <v>124.43999999999998</v>
      </c>
      <c r="M48" s="269">
        <v>77</v>
      </c>
      <c r="N48" s="268">
        <v>77</v>
      </c>
      <c r="O48" s="449">
        <v>77</v>
      </c>
      <c r="P48" s="269">
        <v>159</v>
      </c>
      <c r="Q48" s="269">
        <v>159</v>
      </c>
      <c r="R48" s="485">
        <v>159</v>
      </c>
      <c r="S48" s="269">
        <v>196.1</v>
      </c>
      <c r="T48" s="267">
        <v>196.1</v>
      </c>
      <c r="U48" s="485">
        <v>196.1</v>
      </c>
      <c r="V48" s="269">
        <v>44</v>
      </c>
      <c r="W48" s="267">
        <v>44</v>
      </c>
      <c r="X48" s="485">
        <v>44</v>
      </c>
      <c r="Y48" s="269">
        <v>880.2</v>
      </c>
      <c r="Z48" s="269">
        <v>905.57999999999993</v>
      </c>
      <c r="AA48" s="485">
        <v>905.57999999999993</v>
      </c>
      <c r="AB48" s="269">
        <v>1636.6699999999998</v>
      </c>
      <c r="AC48" s="269">
        <v>1636.6699999999998</v>
      </c>
      <c r="AD48" s="485">
        <v>1532.25</v>
      </c>
    </row>
    <row r="49" spans="1:30" ht="30" customHeight="1">
      <c r="A49" s="230"/>
      <c r="B49" s="231" t="s">
        <v>98</v>
      </c>
      <c r="C49" s="232" t="s">
        <v>80</v>
      </c>
      <c r="D49" s="232">
        <v>1773.8</v>
      </c>
      <c r="E49" s="38">
        <v>2008</v>
      </c>
      <c r="F49" s="142">
        <v>2008</v>
      </c>
      <c r="G49" s="142">
        <v>2008</v>
      </c>
      <c r="H49" s="551">
        <f t="shared" si="0"/>
        <v>100.00000000000001</v>
      </c>
      <c r="I49" s="38"/>
      <c r="J49" s="269">
        <v>43.7</v>
      </c>
      <c r="K49" s="268">
        <v>43.7</v>
      </c>
      <c r="L49" s="448">
        <v>43.7</v>
      </c>
      <c r="M49" s="269">
        <v>67.2</v>
      </c>
      <c r="N49" s="268">
        <v>67.2</v>
      </c>
      <c r="O49" s="449">
        <v>67.2</v>
      </c>
      <c r="P49" s="269">
        <v>117.5</v>
      </c>
      <c r="Q49" s="267">
        <v>117.5</v>
      </c>
      <c r="R49" s="449">
        <v>117.5</v>
      </c>
      <c r="S49" s="269">
        <v>138</v>
      </c>
      <c r="T49" s="267">
        <v>138</v>
      </c>
      <c r="U49" s="491">
        <v>138</v>
      </c>
      <c r="V49" s="269">
        <v>37.6</v>
      </c>
      <c r="W49" s="267">
        <v>37.6</v>
      </c>
      <c r="X49" s="485">
        <v>37.6</v>
      </c>
      <c r="Y49" s="269">
        <v>686</v>
      </c>
      <c r="Z49" s="267">
        <v>686</v>
      </c>
      <c r="AA49" s="485">
        <v>686</v>
      </c>
      <c r="AB49" s="269">
        <v>918</v>
      </c>
      <c r="AC49" s="267">
        <v>918</v>
      </c>
      <c r="AD49" s="449">
        <v>918</v>
      </c>
    </row>
    <row r="50" spans="1:30" ht="36.75" customHeight="1">
      <c r="A50" s="230"/>
      <c r="B50" s="231" t="s">
        <v>99</v>
      </c>
      <c r="C50" s="232" t="s">
        <v>80</v>
      </c>
      <c r="D50" s="232">
        <v>600.59999999999991</v>
      </c>
      <c r="E50" s="38">
        <v>600.59999999999991</v>
      </c>
      <c r="F50" s="142">
        <v>600.59999999999991</v>
      </c>
      <c r="G50" s="142">
        <v>600.59999999999991</v>
      </c>
      <c r="H50" s="551">
        <f t="shared" si="0"/>
        <v>100</v>
      </c>
      <c r="I50" s="38"/>
      <c r="J50" s="269">
        <v>10.8</v>
      </c>
      <c r="K50" s="268">
        <v>10.8</v>
      </c>
      <c r="L50" s="448">
        <v>10.8</v>
      </c>
      <c r="M50" s="269">
        <v>0</v>
      </c>
      <c r="N50" s="268">
        <v>0</v>
      </c>
      <c r="O50" s="449">
        <v>0</v>
      </c>
      <c r="P50" s="269">
        <v>64.8</v>
      </c>
      <c r="Q50" s="267">
        <v>64.8</v>
      </c>
      <c r="R50" s="449">
        <v>64.8</v>
      </c>
      <c r="S50" s="269">
        <v>35</v>
      </c>
      <c r="T50" s="267">
        <v>35</v>
      </c>
      <c r="U50" s="485">
        <v>35</v>
      </c>
      <c r="V50" s="269">
        <v>3.6</v>
      </c>
      <c r="W50" s="267">
        <v>3.6</v>
      </c>
      <c r="X50" s="485">
        <v>3.6</v>
      </c>
      <c r="Y50" s="269">
        <v>334.4</v>
      </c>
      <c r="Z50" s="267">
        <v>334.4</v>
      </c>
      <c r="AA50" s="485">
        <v>334.4</v>
      </c>
      <c r="AB50" s="269">
        <v>152</v>
      </c>
      <c r="AC50" s="267">
        <v>152</v>
      </c>
      <c r="AD50" s="449">
        <v>152</v>
      </c>
    </row>
    <row r="51" spans="1:30" s="217" customFormat="1" ht="30" customHeight="1">
      <c r="A51" s="220" t="s">
        <v>100</v>
      </c>
      <c r="B51" s="245" t="s">
        <v>101</v>
      </c>
      <c r="C51" s="221"/>
      <c r="D51" s="283"/>
      <c r="E51" s="221"/>
      <c r="F51" s="246"/>
      <c r="G51" s="246"/>
      <c r="H51" s="221"/>
      <c r="I51" s="225"/>
      <c r="J51" s="228"/>
      <c r="K51" s="229"/>
      <c r="L51" s="444"/>
      <c r="M51" s="228"/>
      <c r="N51" s="229"/>
      <c r="O51" s="444"/>
      <c r="P51" s="228"/>
      <c r="Q51" s="229"/>
      <c r="R51" s="444"/>
      <c r="S51" s="228"/>
      <c r="T51" s="229"/>
      <c r="U51" s="444"/>
      <c r="V51" s="228"/>
      <c r="W51" s="229"/>
      <c r="X51" s="444"/>
      <c r="Y51" s="228"/>
      <c r="Z51" s="229"/>
      <c r="AA51" s="444"/>
      <c r="AB51" s="248"/>
      <c r="AC51" s="229"/>
      <c r="AD51" s="506"/>
    </row>
    <row r="52" spans="1:30" ht="33.75" customHeight="1">
      <c r="A52" s="230"/>
      <c r="B52" s="231" t="s">
        <v>87</v>
      </c>
      <c r="C52" s="232" t="s">
        <v>72</v>
      </c>
      <c r="D52" s="232">
        <v>329.8</v>
      </c>
      <c r="E52" s="38">
        <v>326.8</v>
      </c>
      <c r="F52" s="38">
        <v>335.07</v>
      </c>
      <c r="G52" s="38">
        <v>335.07</v>
      </c>
      <c r="H52" s="551">
        <f t="shared" si="0"/>
        <v>100</v>
      </c>
      <c r="I52" s="38"/>
      <c r="J52" s="267">
        <v>12</v>
      </c>
      <c r="K52" s="268">
        <v>12</v>
      </c>
      <c r="L52" s="448">
        <v>12</v>
      </c>
      <c r="M52" s="267">
        <v>16.5</v>
      </c>
      <c r="N52" s="268">
        <v>16.5</v>
      </c>
      <c r="O52" s="449">
        <v>16.5</v>
      </c>
      <c r="P52" s="267">
        <v>35</v>
      </c>
      <c r="Q52" s="267">
        <v>35</v>
      </c>
      <c r="R52" s="449">
        <v>35</v>
      </c>
      <c r="S52" s="267">
        <v>49</v>
      </c>
      <c r="T52" s="267">
        <v>48.97</v>
      </c>
      <c r="U52" s="449">
        <v>55.18</v>
      </c>
      <c r="V52" s="267">
        <v>27</v>
      </c>
      <c r="W52" s="267">
        <v>27</v>
      </c>
      <c r="X52" s="485">
        <v>27</v>
      </c>
      <c r="Y52" s="267">
        <v>121</v>
      </c>
      <c r="Z52" s="267">
        <v>129.10000000000002</v>
      </c>
      <c r="AA52" s="503">
        <v>129.10000000000002</v>
      </c>
      <c r="AB52" s="267">
        <v>67</v>
      </c>
      <c r="AC52" s="270">
        <v>66.5</v>
      </c>
      <c r="AD52" s="503">
        <v>66.5</v>
      </c>
    </row>
    <row r="53" spans="1:30" ht="34.5" customHeight="1">
      <c r="A53" s="230"/>
      <c r="B53" s="231" t="s">
        <v>88</v>
      </c>
      <c r="C53" s="232" t="s">
        <v>80</v>
      </c>
      <c r="D53" s="232">
        <v>3126.8999999999996</v>
      </c>
      <c r="E53" s="38">
        <v>3148.8</v>
      </c>
      <c r="F53" s="38">
        <v>3235.8298138999999</v>
      </c>
      <c r="G53" s="38">
        <v>3235.8298138999999</v>
      </c>
      <c r="H53" s="551">
        <f t="shared" si="0"/>
        <v>100</v>
      </c>
      <c r="I53" s="38"/>
      <c r="J53" s="267">
        <v>95.5</v>
      </c>
      <c r="K53" s="268">
        <v>95.5</v>
      </c>
      <c r="L53" s="448">
        <v>95.5</v>
      </c>
      <c r="M53" s="267">
        <v>148.5</v>
      </c>
      <c r="N53" s="268">
        <v>148.5</v>
      </c>
      <c r="O53" s="449">
        <v>148.5</v>
      </c>
      <c r="P53" s="267">
        <v>367.5</v>
      </c>
      <c r="Q53" s="267">
        <v>367.5</v>
      </c>
      <c r="R53" s="449">
        <v>367.5</v>
      </c>
      <c r="S53" s="267">
        <v>440.69962999999996</v>
      </c>
      <c r="T53" s="267">
        <v>440.42981389999994</v>
      </c>
      <c r="U53" s="449">
        <v>496.28174659999996</v>
      </c>
      <c r="V53" s="267">
        <v>275</v>
      </c>
      <c r="W53" s="267">
        <v>275</v>
      </c>
      <c r="X53" s="485">
        <v>275</v>
      </c>
      <c r="Y53" s="267">
        <v>1221</v>
      </c>
      <c r="Z53" s="270">
        <v>1221</v>
      </c>
      <c r="AA53" s="503">
        <v>1221</v>
      </c>
      <c r="AB53" s="267">
        <v>600</v>
      </c>
      <c r="AC53" s="270">
        <v>600</v>
      </c>
      <c r="AD53" s="503">
        <v>600</v>
      </c>
    </row>
    <row r="54" spans="1:30" s="266" customFormat="1" ht="33" customHeight="1">
      <c r="A54" s="255" t="s">
        <v>89</v>
      </c>
      <c r="B54" s="256" t="s">
        <v>102</v>
      </c>
      <c r="C54" s="257" t="s">
        <v>72</v>
      </c>
      <c r="D54" s="257">
        <v>278.8</v>
      </c>
      <c r="E54" s="259">
        <v>293.8</v>
      </c>
      <c r="F54" s="258">
        <v>302.07</v>
      </c>
      <c r="G54" s="258">
        <v>302.07</v>
      </c>
      <c r="H54" s="552">
        <f t="shared" si="0"/>
        <v>100</v>
      </c>
      <c r="I54" s="259"/>
      <c r="J54" s="262">
        <v>11</v>
      </c>
      <c r="K54" s="262">
        <v>11</v>
      </c>
      <c r="L54" s="452">
        <v>11</v>
      </c>
      <c r="M54" s="262">
        <v>16.5</v>
      </c>
      <c r="N54" s="262">
        <v>16.5</v>
      </c>
      <c r="O54" s="452">
        <v>16.5</v>
      </c>
      <c r="P54" s="262">
        <v>30</v>
      </c>
      <c r="Q54" s="262">
        <v>30</v>
      </c>
      <c r="R54" s="452">
        <v>30</v>
      </c>
      <c r="S54" s="262">
        <v>49</v>
      </c>
      <c r="T54" s="262">
        <v>48.97</v>
      </c>
      <c r="U54" s="493">
        <v>55.18</v>
      </c>
      <c r="V54" s="262">
        <v>27</v>
      </c>
      <c r="W54" s="262">
        <v>27</v>
      </c>
      <c r="X54" s="452">
        <v>27</v>
      </c>
      <c r="Y54" s="262">
        <v>105.5</v>
      </c>
      <c r="Z54" s="262">
        <v>114.10000000000001</v>
      </c>
      <c r="AA54" s="452">
        <v>114.10000000000001</v>
      </c>
      <c r="AB54" s="262">
        <v>55</v>
      </c>
      <c r="AC54" s="262">
        <v>54.5</v>
      </c>
      <c r="AD54" s="452">
        <v>54.5</v>
      </c>
    </row>
    <row r="55" spans="1:30" ht="33.75" customHeight="1">
      <c r="A55" s="230"/>
      <c r="B55" s="231" t="s">
        <v>103</v>
      </c>
      <c r="C55" s="232" t="s">
        <v>72</v>
      </c>
      <c r="D55" s="232">
        <v>62</v>
      </c>
      <c r="E55" s="38">
        <v>62</v>
      </c>
      <c r="F55" s="142">
        <v>64.67</v>
      </c>
      <c r="G55" s="142">
        <v>64.67</v>
      </c>
      <c r="H55" s="551">
        <f t="shared" si="0"/>
        <v>100</v>
      </c>
      <c r="I55" s="38"/>
      <c r="J55" s="269">
        <v>1</v>
      </c>
      <c r="K55" s="268">
        <v>1</v>
      </c>
      <c r="L55" s="448">
        <v>1</v>
      </c>
      <c r="M55" s="269">
        <v>2.5</v>
      </c>
      <c r="N55" s="268">
        <v>2.5</v>
      </c>
      <c r="O55" s="449">
        <v>2.5</v>
      </c>
      <c r="P55" s="269">
        <v>5</v>
      </c>
      <c r="Q55" s="267">
        <v>5</v>
      </c>
      <c r="R55" s="449">
        <v>5</v>
      </c>
      <c r="S55" s="282">
        <v>12.97</v>
      </c>
      <c r="T55" s="282">
        <v>12.97</v>
      </c>
      <c r="U55" s="491">
        <v>15.040000000000001</v>
      </c>
      <c r="V55" s="269">
        <v>9</v>
      </c>
      <c r="W55" s="267">
        <v>9</v>
      </c>
      <c r="X55" s="485">
        <v>9</v>
      </c>
      <c r="Y55" s="269">
        <v>17</v>
      </c>
      <c r="Z55" s="270">
        <v>19.7</v>
      </c>
      <c r="AA55" s="503">
        <v>19.7</v>
      </c>
      <c r="AB55" s="269">
        <v>14.5</v>
      </c>
      <c r="AC55" s="271">
        <v>14.5</v>
      </c>
      <c r="AD55" s="503">
        <v>14.5</v>
      </c>
    </row>
    <row r="56" spans="1:30" ht="33.75" customHeight="1">
      <c r="A56" s="230"/>
      <c r="B56" s="231" t="s">
        <v>104</v>
      </c>
      <c r="C56" s="232" t="s">
        <v>72</v>
      </c>
      <c r="D56" s="232">
        <v>216.8</v>
      </c>
      <c r="E56" s="38">
        <v>231.8</v>
      </c>
      <c r="F56" s="142">
        <v>237.4</v>
      </c>
      <c r="G56" s="142">
        <v>237.4</v>
      </c>
      <c r="H56" s="551">
        <f t="shared" si="0"/>
        <v>100</v>
      </c>
      <c r="I56" s="38"/>
      <c r="J56" s="269">
        <v>10</v>
      </c>
      <c r="K56" s="268">
        <v>10</v>
      </c>
      <c r="L56" s="448">
        <v>10</v>
      </c>
      <c r="M56" s="269">
        <v>14</v>
      </c>
      <c r="N56" s="268">
        <v>14</v>
      </c>
      <c r="O56" s="449">
        <v>14</v>
      </c>
      <c r="P56" s="269">
        <v>25</v>
      </c>
      <c r="Q56" s="267">
        <v>25</v>
      </c>
      <c r="R56" s="449">
        <v>25</v>
      </c>
      <c r="S56" s="269">
        <v>36</v>
      </c>
      <c r="T56" s="267">
        <v>36</v>
      </c>
      <c r="U56" s="485">
        <v>40.14</v>
      </c>
      <c r="V56" s="269">
        <v>18</v>
      </c>
      <c r="W56" s="267">
        <v>18</v>
      </c>
      <c r="X56" s="485">
        <v>18</v>
      </c>
      <c r="Y56" s="269">
        <v>89</v>
      </c>
      <c r="Z56" s="270">
        <v>94.4</v>
      </c>
      <c r="AA56" s="503">
        <v>94.4</v>
      </c>
      <c r="AB56" s="269">
        <v>40</v>
      </c>
      <c r="AC56" s="271">
        <v>40</v>
      </c>
      <c r="AD56" s="503">
        <v>40</v>
      </c>
    </row>
    <row r="57" spans="1:30" ht="33.75" customHeight="1">
      <c r="A57" s="230"/>
      <c r="B57" s="231" t="s">
        <v>105</v>
      </c>
      <c r="C57" s="232" t="s">
        <v>92</v>
      </c>
      <c r="D57" s="232">
        <v>98.360832137733127</v>
      </c>
      <c r="E57" s="38">
        <v>98.6997957794418</v>
      </c>
      <c r="F57" s="38">
        <v>98.891972519614654</v>
      </c>
      <c r="G57" s="38">
        <v>98.891972519614654</v>
      </c>
      <c r="H57" s="551">
        <f t="shared" si="0"/>
        <v>100</v>
      </c>
      <c r="I57" s="38"/>
      <c r="J57" s="269">
        <v>80</v>
      </c>
      <c r="K57" s="268">
        <v>80</v>
      </c>
      <c r="L57" s="448">
        <v>80</v>
      </c>
      <c r="M57" s="269">
        <v>90</v>
      </c>
      <c r="N57" s="268">
        <v>90</v>
      </c>
      <c r="O57" s="449">
        <v>90</v>
      </c>
      <c r="P57" s="269">
        <v>110</v>
      </c>
      <c r="Q57" s="267">
        <v>110</v>
      </c>
      <c r="R57" s="449">
        <v>110</v>
      </c>
      <c r="S57" s="269">
        <v>89.938699999999997</v>
      </c>
      <c r="T57" s="269">
        <v>89.938699999999997</v>
      </c>
      <c r="U57" s="485">
        <v>89.938699999999997</v>
      </c>
      <c r="V57" s="269">
        <v>102</v>
      </c>
      <c r="W57" s="267">
        <v>102</v>
      </c>
      <c r="X57" s="485">
        <v>102</v>
      </c>
      <c r="Y57" s="269">
        <v>105</v>
      </c>
      <c r="Z57" s="270">
        <v>105</v>
      </c>
      <c r="AA57" s="503">
        <v>105</v>
      </c>
      <c r="AB57" s="269">
        <v>93</v>
      </c>
      <c r="AC57" s="270">
        <v>93</v>
      </c>
      <c r="AD57" s="503">
        <v>93</v>
      </c>
    </row>
    <row r="58" spans="1:30" ht="33.75" customHeight="1">
      <c r="A58" s="230"/>
      <c r="B58" s="231" t="s">
        <v>106</v>
      </c>
      <c r="C58" s="232" t="s">
        <v>80</v>
      </c>
      <c r="D58" s="232">
        <v>2742.2999999999997</v>
      </c>
      <c r="E58" s="38">
        <v>2899.8</v>
      </c>
      <c r="F58" s="142">
        <v>2987.2298139</v>
      </c>
      <c r="G58" s="142">
        <v>2987.2298139</v>
      </c>
      <c r="H58" s="551">
        <f t="shared" si="0"/>
        <v>100</v>
      </c>
      <c r="I58" s="38"/>
      <c r="J58" s="269">
        <v>88</v>
      </c>
      <c r="K58" s="268">
        <v>88</v>
      </c>
      <c r="L58" s="448">
        <v>88</v>
      </c>
      <c r="M58" s="269">
        <v>148.5</v>
      </c>
      <c r="N58" s="268">
        <v>148.5</v>
      </c>
      <c r="O58" s="449">
        <v>148.5</v>
      </c>
      <c r="P58" s="269">
        <v>330</v>
      </c>
      <c r="Q58" s="269">
        <v>330</v>
      </c>
      <c r="R58" s="449">
        <v>330</v>
      </c>
      <c r="S58" s="269">
        <v>440.69962999999996</v>
      </c>
      <c r="T58" s="282">
        <v>440.42981389999994</v>
      </c>
      <c r="U58" s="491">
        <v>496.28174659999996</v>
      </c>
      <c r="V58" s="269">
        <v>275.39999999999998</v>
      </c>
      <c r="W58" s="267">
        <v>275.39999999999998</v>
      </c>
      <c r="X58" s="485">
        <v>275.39999999999998</v>
      </c>
      <c r="Y58" s="269">
        <v>1108</v>
      </c>
      <c r="Z58" s="271">
        <v>1198.05</v>
      </c>
      <c r="AA58" s="503">
        <v>1198.05</v>
      </c>
      <c r="AB58" s="269">
        <v>510</v>
      </c>
      <c r="AC58" s="271">
        <v>506.85</v>
      </c>
      <c r="AD58" s="503">
        <v>506.85</v>
      </c>
    </row>
    <row r="59" spans="1:30" s="266" customFormat="1" ht="36" customHeight="1">
      <c r="A59" s="255" t="s">
        <v>89</v>
      </c>
      <c r="B59" s="256" t="s">
        <v>107</v>
      </c>
      <c r="C59" s="257" t="s">
        <v>72</v>
      </c>
      <c r="D59" s="257">
        <v>51</v>
      </c>
      <c r="E59" s="259">
        <v>33</v>
      </c>
      <c r="F59" s="285">
        <v>33</v>
      </c>
      <c r="G59" s="285">
        <v>33</v>
      </c>
      <c r="H59" s="552">
        <f t="shared" si="0"/>
        <v>100</v>
      </c>
      <c r="I59" s="259"/>
      <c r="J59" s="264">
        <v>1</v>
      </c>
      <c r="K59" s="263">
        <v>1</v>
      </c>
      <c r="L59" s="447">
        <v>1</v>
      </c>
      <c r="M59" s="264">
        <v>0</v>
      </c>
      <c r="N59" s="263">
        <v>0</v>
      </c>
      <c r="O59" s="452">
        <v>0</v>
      </c>
      <c r="P59" s="264">
        <v>5</v>
      </c>
      <c r="Q59" s="262">
        <v>5</v>
      </c>
      <c r="R59" s="452">
        <v>5</v>
      </c>
      <c r="S59" s="264">
        <v>0</v>
      </c>
      <c r="T59" s="262">
        <v>0</v>
      </c>
      <c r="U59" s="494">
        <v>0</v>
      </c>
      <c r="V59" s="264"/>
      <c r="W59" s="262">
        <v>0</v>
      </c>
      <c r="X59" s="494">
        <v>0</v>
      </c>
      <c r="Y59" s="264">
        <v>15</v>
      </c>
      <c r="Z59" s="265">
        <v>15</v>
      </c>
      <c r="AA59" s="502">
        <v>15</v>
      </c>
      <c r="AB59" s="264">
        <v>12</v>
      </c>
      <c r="AC59" s="265">
        <v>12</v>
      </c>
      <c r="AD59" s="502">
        <v>8</v>
      </c>
    </row>
    <row r="60" spans="1:30" ht="36" customHeight="1">
      <c r="A60" s="230"/>
      <c r="B60" s="238" t="s">
        <v>108</v>
      </c>
      <c r="C60" s="232" t="s">
        <v>72</v>
      </c>
      <c r="D60" s="232">
        <v>26</v>
      </c>
      <c r="E60" s="38">
        <v>11</v>
      </c>
      <c r="F60" s="142">
        <v>11</v>
      </c>
      <c r="G60" s="142">
        <v>11</v>
      </c>
      <c r="H60" s="551">
        <f t="shared" si="0"/>
        <v>100</v>
      </c>
      <c r="I60" s="38"/>
      <c r="J60" s="286">
        <v>0</v>
      </c>
      <c r="K60" s="268">
        <v>0</v>
      </c>
      <c r="L60" s="448">
        <v>0</v>
      </c>
      <c r="M60" s="286">
        <v>0</v>
      </c>
      <c r="N60" s="268">
        <v>0</v>
      </c>
      <c r="O60" s="449">
        <v>0</v>
      </c>
      <c r="P60" s="286">
        <v>3</v>
      </c>
      <c r="Q60" s="287">
        <v>3</v>
      </c>
      <c r="R60" s="486">
        <v>3</v>
      </c>
      <c r="S60" s="286">
        <v>0</v>
      </c>
      <c r="T60" s="267">
        <v>0</v>
      </c>
      <c r="U60" s="485">
        <v>0</v>
      </c>
      <c r="V60" s="286">
        <v>0</v>
      </c>
      <c r="W60" s="267">
        <v>0</v>
      </c>
      <c r="X60" s="485">
        <v>0</v>
      </c>
      <c r="Y60" s="286">
        <v>8</v>
      </c>
      <c r="Z60" s="270">
        <v>8</v>
      </c>
      <c r="AA60" s="503">
        <v>8</v>
      </c>
      <c r="AB60" s="269">
        <v>0</v>
      </c>
      <c r="AC60" s="270">
        <v>0</v>
      </c>
      <c r="AD60" s="503">
        <v>0</v>
      </c>
    </row>
    <row r="61" spans="1:30" ht="36" customHeight="1">
      <c r="A61" s="230"/>
      <c r="B61" s="231" t="s">
        <v>105</v>
      </c>
      <c r="C61" s="232" t="s">
        <v>92</v>
      </c>
      <c r="D61" s="232">
        <v>147.92307692307693</v>
      </c>
      <c r="E61" s="38">
        <v>226.36363636363637</v>
      </c>
      <c r="F61" s="31">
        <v>225.99999999999997</v>
      </c>
      <c r="G61" s="31">
        <v>225.99999999999997</v>
      </c>
      <c r="H61" s="551">
        <f t="shared" si="0"/>
        <v>100</v>
      </c>
      <c r="I61" s="38"/>
      <c r="J61" s="268">
        <v>75</v>
      </c>
      <c r="K61" s="268">
        <v>75</v>
      </c>
      <c r="L61" s="448">
        <v>75</v>
      </c>
      <c r="M61" s="268"/>
      <c r="N61" s="268">
        <v>0</v>
      </c>
      <c r="O61" s="449">
        <v>0</v>
      </c>
      <c r="P61" s="267">
        <v>75</v>
      </c>
      <c r="Q61" s="267">
        <v>75</v>
      </c>
      <c r="R61" s="449">
        <v>75</v>
      </c>
      <c r="S61" s="268"/>
      <c r="T61" s="267">
        <v>0</v>
      </c>
      <c r="U61" s="485">
        <v>0</v>
      </c>
      <c r="V61" s="267"/>
      <c r="W61" s="267">
        <v>0</v>
      </c>
      <c r="X61" s="485">
        <v>0</v>
      </c>
      <c r="Y61" s="267">
        <v>76</v>
      </c>
      <c r="Z61" s="270">
        <v>76</v>
      </c>
      <c r="AA61" s="503">
        <v>76</v>
      </c>
      <c r="AB61" s="269">
        <v>75.5</v>
      </c>
      <c r="AC61" s="270">
        <v>75.5</v>
      </c>
      <c r="AD61" s="503">
        <v>75.5</v>
      </c>
    </row>
    <row r="62" spans="1:30" ht="36" customHeight="1">
      <c r="A62" s="230"/>
      <c r="B62" s="231" t="s">
        <v>106</v>
      </c>
      <c r="C62" s="232" t="s">
        <v>80</v>
      </c>
      <c r="D62" s="232">
        <v>384.6</v>
      </c>
      <c r="E62" s="38">
        <v>249</v>
      </c>
      <c r="F62" s="132">
        <v>248.6</v>
      </c>
      <c r="G62" s="132">
        <v>248.6</v>
      </c>
      <c r="H62" s="551">
        <f t="shared" si="0"/>
        <v>100.00000000000001</v>
      </c>
      <c r="I62" s="232"/>
      <c r="J62" s="268">
        <v>7.5</v>
      </c>
      <c r="K62" s="268">
        <v>7.5</v>
      </c>
      <c r="L62" s="448">
        <v>7.5</v>
      </c>
      <c r="M62" s="268">
        <v>0</v>
      </c>
      <c r="N62" s="268">
        <v>0</v>
      </c>
      <c r="O62" s="449">
        <v>0</v>
      </c>
      <c r="P62" s="268">
        <v>37.5</v>
      </c>
      <c r="Q62" s="267">
        <v>37.5</v>
      </c>
      <c r="R62" s="449">
        <v>37.5</v>
      </c>
      <c r="S62" s="268">
        <v>0</v>
      </c>
      <c r="T62" s="267">
        <v>0</v>
      </c>
      <c r="U62" s="485">
        <v>0</v>
      </c>
      <c r="V62" s="268"/>
      <c r="W62" s="267">
        <v>0</v>
      </c>
      <c r="X62" s="485">
        <v>0</v>
      </c>
      <c r="Y62" s="268">
        <v>113</v>
      </c>
      <c r="Z62" s="270">
        <v>113</v>
      </c>
      <c r="AA62" s="503">
        <v>113</v>
      </c>
      <c r="AB62" s="268">
        <v>90.6</v>
      </c>
      <c r="AC62" s="270">
        <v>90.6</v>
      </c>
      <c r="AD62" s="503">
        <v>60.4</v>
      </c>
    </row>
    <row r="63" spans="1:30" s="266" customFormat="1" ht="30" customHeight="1">
      <c r="A63" s="255" t="s">
        <v>109</v>
      </c>
      <c r="B63" s="256" t="s">
        <v>110</v>
      </c>
      <c r="C63" s="257" t="s">
        <v>111</v>
      </c>
      <c r="D63" s="257">
        <v>81.05</v>
      </c>
      <c r="E63" s="259">
        <v>81.05</v>
      </c>
      <c r="F63" s="285">
        <v>65.650000000000006</v>
      </c>
      <c r="G63" s="285">
        <v>65.650000000000006</v>
      </c>
      <c r="H63" s="552">
        <f t="shared" si="0"/>
        <v>100</v>
      </c>
      <c r="I63" s="259"/>
      <c r="J63" s="288">
        <v>0</v>
      </c>
      <c r="K63" s="288">
        <v>0</v>
      </c>
      <c r="L63" s="453">
        <v>0</v>
      </c>
      <c r="M63" s="288">
        <v>0</v>
      </c>
      <c r="N63" s="288">
        <v>0</v>
      </c>
      <c r="O63" s="478">
        <v>0</v>
      </c>
      <c r="P63" s="290">
        <v>0.5</v>
      </c>
      <c r="Q63" s="289">
        <v>0.5</v>
      </c>
      <c r="R63" s="478">
        <v>0.5</v>
      </c>
      <c r="S63" s="288">
        <v>3.8</v>
      </c>
      <c r="T63" s="288">
        <v>3.8</v>
      </c>
      <c r="U63" s="453">
        <v>3.8</v>
      </c>
      <c r="V63" s="289"/>
      <c r="W63" s="289">
        <v>0</v>
      </c>
      <c r="X63" s="495">
        <v>0</v>
      </c>
      <c r="Y63" s="289">
        <v>72</v>
      </c>
      <c r="Z63" s="289">
        <v>56.6</v>
      </c>
      <c r="AA63" s="495">
        <v>56.6</v>
      </c>
      <c r="AB63" s="290">
        <v>4.8</v>
      </c>
      <c r="AC63" s="289">
        <v>4.75</v>
      </c>
      <c r="AD63" s="495">
        <v>4.75</v>
      </c>
    </row>
    <row r="64" spans="1:30" s="217" customFormat="1" ht="30" customHeight="1">
      <c r="A64" s="220">
        <v>2</v>
      </c>
      <c r="B64" s="245" t="s">
        <v>112</v>
      </c>
      <c r="C64" s="221" t="s">
        <v>72</v>
      </c>
      <c r="D64" s="221">
        <v>1387.75</v>
      </c>
      <c r="E64" s="225">
        <v>1389.25</v>
      </c>
      <c r="F64" s="246">
        <v>1388.2799999999997</v>
      </c>
      <c r="G64" s="246">
        <v>1388.2799999999997</v>
      </c>
      <c r="H64" s="553">
        <f t="shared" si="0"/>
        <v>100</v>
      </c>
      <c r="I64" s="225"/>
      <c r="J64" s="291">
        <v>49</v>
      </c>
      <c r="K64" s="291">
        <v>49</v>
      </c>
      <c r="L64" s="454">
        <v>49</v>
      </c>
      <c r="M64" s="291">
        <v>140.53</v>
      </c>
      <c r="N64" s="291">
        <v>140.53</v>
      </c>
      <c r="O64" s="454">
        <v>140.5</v>
      </c>
      <c r="P64" s="291">
        <v>65</v>
      </c>
      <c r="Q64" s="291">
        <v>65.2</v>
      </c>
      <c r="R64" s="454">
        <v>65.2</v>
      </c>
      <c r="S64" s="291">
        <v>35.200000000000003</v>
      </c>
      <c r="T64" s="291">
        <v>35.200000000000003</v>
      </c>
      <c r="U64" s="454">
        <v>35.200000000000003</v>
      </c>
      <c r="V64" s="291">
        <v>22</v>
      </c>
      <c r="W64" s="291">
        <v>21.900000000000002</v>
      </c>
      <c r="X64" s="454">
        <v>21.900000000000002</v>
      </c>
      <c r="Y64" s="291">
        <v>390</v>
      </c>
      <c r="Z64" s="291">
        <v>390.29999999999995</v>
      </c>
      <c r="AA64" s="454">
        <v>390.29999999999995</v>
      </c>
      <c r="AB64" s="291">
        <v>687</v>
      </c>
      <c r="AC64" s="291">
        <v>686.15</v>
      </c>
      <c r="AD64" s="454">
        <v>713.15</v>
      </c>
    </row>
    <row r="65" spans="1:31" s="217" customFormat="1" ht="36.75" customHeight="1">
      <c r="A65" s="220" t="s">
        <v>84</v>
      </c>
      <c r="B65" s="245" t="s">
        <v>113</v>
      </c>
      <c r="C65" s="221" t="s">
        <v>72</v>
      </c>
      <c r="D65" s="221">
        <v>175</v>
      </c>
      <c r="E65" s="225">
        <v>175</v>
      </c>
      <c r="F65" s="246">
        <v>175</v>
      </c>
      <c r="G65" s="246">
        <v>175</v>
      </c>
      <c r="H65" s="553">
        <f t="shared" si="0"/>
        <v>100</v>
      </c>
      <c r="I65" s="225"/>
      <c r="J65" s="291">
        <v>2</v>
      </c>
      <c r="K65" s="291">
        <v>2</v>
      </c>
      <c r="L65" s="454">
        <v>2</v>
      </c>
      <c r="M65" s="291">
        <v>0</v>
      </c>
      <c r="N65" s="291">
        <v>0</v>
      </c>
      <c r="O65" s="454">
        <v>0</v>
      </c>
      <c r="P65" s="291">
        <v>1</v>
      </c>
      <c r="Q65" s="291">
        <v>1</v>
      </c>
      <c r="R65" s="454">
        <v>1</v>
      </c>
      <c r="S65" s="291">
        <v>0</v>
      </c>
      <c r="T65" s="291">
        <v>0</v>
      </c>
      <c r="U65" s="454">
        <v>0</v>
      </c>
      <c r="V65" s="291">
        <v>0</v>
      </c>
      <c r="W65" s="291">
        <v>0</v>
      </c>
      <c r="X65" s="454">
        <v>0</v>
      </c>
      <c r="Y65" s="291">
        <v>4</v>
      </c>
      <c r="Z65" s="291">
        <v>4</v>
      </c>
      <c r="AA65" s="454">
        <v>4</v>
      </c>
      <c r="AB65" s="291">
        <v>168</v>
      </c>
      <c r="AC65" s="291">
        <v>168</v>
      </c>
      <c r="AD65" s="454">
        <v>165</v>
      </c>
    </row>
    <row r="66" spans="1:31" s="266" customFormat="1" ht="33" customHeight="1">
      <c r="A66" s="255" t="s">
        <v>114</v>
      </c>
      <c r="B66" s="256" t="s">
        <v>115</v>
      </c>
      <c r="C66" s="257" t="s">
        <v>72</v>
      </c>
      <c r="D66" s="257">
        <v>21</v>
      </c>
      <c r="E66" s="258">
        <v>21</v>
      </c>
      <c r="F66" s="258">
        <v>21</v>
      </c>
      <c r="G66" s="258">
        <v>21</v>
      </c>
      <c r="H66" s="552">
        <f t="shared" si="0"/>
        <v>100</v>
      </c>
      <c r="I66" s="259"/>
      <c r="J66" s="262">
        <v>1</v>
      </c>
      <c r="K66" s="263">
        <v>1</v>
      </c>
      <c r="L66" s="447">
        <v>1</v>
      </c>
      <c r="M66" s="262">
        <v>0</v>
      </c>
      <c r="N66" s="263">
        <v>0</v>
      </c>
      <c r="O66" s="452">
        <v>0</v>
      </c>
      <c r="P66" s="262">
        <v>0</v>
      </c>
      <c r="Q66" s="262">
        <v>0</v>
      </c>
      <c r="R66" s="452">
        <v>0</v>
      </c>
      <c r="S66" s="262">
        <v>0</v>
      </c>
      <c r="T66" s="262">
        <v>0</v>
      </c>
      <c r="U66" s="494">
        <v>0</v>
      </c>
      <c r="V66" s="262">
        <v>0</v>
      </c>
      <c r="W66" s="262">
        <v>0</v>
      </c>
      <c r="X66" s="494">
        <v>0</v>
      </c>
      <c r="Y66" s="262"/>
      <c r="Z66" s="284"/>
      <c r="AA66" s="494">
        <v>0</v>
      </c>
      <c r="AB66" s="264">
        <v>20</v>
      </c>
      <c r="AC66" s="262">
        <v>20</v>
      </c>
      <c r="AD66" s="494">
        <v>20</v>
      </c>
    </row>
    <row r="67" spans="1:31" ht="30" customHeight="1">
      <c r="A67" s="230"/>
      <c r="B67" s="231" t="s">
        <v>105</v>
      </c>
      <c r="C67" s="232" t="s">
        <v>92</v>
      </c>
      <c r="D67" s="232">
        <v>11.142857142857142</v>
      </c>
      <c r="E67" s="31">
        <v>11.142857142857142</v>
      </c>
      <c r="F67" s="31">
        <v>11.142857142857142</v>
      </c>
      <c r="G67" s="31">
        <v>11.142857142857142</v>
      </c>
      <c r="H67" s="551">
        <f t="shared" si="0"/>
        <v>100</v>
      </c>
      <c r="I67" s="38"/>
      <c r="J67" s="267">
        <v>10</v>
      </c>
      <c r="K67" s="268">
        <v>10</v>
      </c>
      <c r="L67" s="448">
        <v>10</v>
      </c>
      <c r="M67" s="267">
        <v>0</v>
      </c>
      <c r="N67" s="268">
        <v>0</v>
      </c>
      <c r="O67" s="449">
        <v>0</v>
      </c>
      <c r="P67" s="267">
        <v>0</v>
      </c>
      <c r="Q67" s="291">
        <v>0</v>
      </c>
      <c r="R67" s="454">
        <v>0</v>
      </c>
      <c r="S67" s="267">
        <v>0</v>
      </c>
      <c r="T67" s="267">
        <v>0</v>
      </c>
      <c r="U67" s="485">
        <v>0</v>
      </c>
      <c r="V67" s="267">
        <v>0</v>
      </c>
      <c r="W67" s="267">
        <v>0</v>
      </c>
      <c r="X67" s="485">
        <v>0</v>
      </c>
      <c r="Y67" s="267"/>
      <c r="Z67" s="291">
        <v>0</v>
      </c>
      <c r="AA67" s="485">
        <v>0</v>
      </c>
      <c r="AB67" s="267">
        <v>11.2</v>
      </c>
      <c r="AC67" s="267">
        <v>11.2</v>
      </c>
      <c r="AD67" s="485">
        <v>11.2</v>
      </c>
    </row>
    <row r="68" spans="1:31" ht="30" customHeight="1">
      <c r="A68" s="230"/>
      <c r="B68" s="231" t="s">
        <v>106</v>
      </c>
      <c r="C68" s="232" t="s">
        <v>80</v>
      </c>
      <c r="D68" s="232">
        <v>23.4</v>
      </c>
      <c r="E68" s="38">
        <v>23.4</v>
      </c>
      <c r="F68" s="142">
        <v>23.4</v>
      </c>
      <c r="G68" s="142">
        <v>23.4</v>
      </c>
      <c r="H68" s="551">
        <f t="shared" si="0"/>
        <v>100</v>
      </c>
      <c r="I68" s="38"/>
      <c r="J68" s="267">
        <v>1</v>
      </c>
      <c r="K68" s="268">
        <v>1</v>
      </c>
      <c r="L68" s="448">
        <v>1</v>
      </c>
      <c r="M68" s="267">
        <v>0</v>
      </c>
      <c r="N68" s="268">
        <v>0</v>
      </c>
      <c r="O68" s="449">
        <v>0</v>
      </c>
      <c r="P68" s="267">
        <v>0</v>
      </c>
      <c r="Q68" s="291">
        <v>0</v>
      </c>
      <c r="R68" s="454">
        <v>0</v>
      </c>
      <c r="S68" s="267">
        <v>0</v>
      </c>
      <c r="T68" s="267">
        <v>0</v>
      </c>
      <c r="U68" s="485">
        <v>0</v>
      </c>
      <c r="V68" s="267">
        <v>0</v>
      </c>
      <c r="W68" s="267">
        <v>0</v>
      </c>
      <c r="X68" s="485">
        <v>0</v>
      </c>
      <c r="Y68" s="267"/>
      <c r="Z68" s="267">
        <v>0</v>
      </c>
      <c r="AA68" s="449">
        <v>0</v>
      </c>
      <c r="AB68" s="267">
        <v>22.4</v>
      </c>
      <c r="AC68" s="267">
        <v>22.4</v>
      </c>
      <c r="AD68" s="449">
        <v>22.4</v>
      </c>
    </row>
    <row r="69" spans="1:31" s="266" customFormat="1" ht="30" customHeight="1">
      <c r="A69" s="255" t="s">
        <v>114</v>
      </c>
      <c r="B69" s="256" t="s">
        <v>116</v>
      </c>
      <c r="C69" s="257" t="s">
        <v>72</v>
      </c>
      <c r="D69" s="257">
        <v>9</v>
      </c>
      <c r="E69" s="259">
        <v>9</v>
      </c>
      <c r="F69" s="259">
        <v>9</v>
      </c>
      <c r="G69" s="259">
        <v>9</v>
      </c>
      <c r="H69" s="552">
        <f t="shared" si="0"/>
        <v>100</v>
      </c>
      <c r="I69" s="259"/>
      <c r="J69" s="262">
        <v>1</v>
      </c>
      <c r="K69" s="263">
        <v>1</v>
      </c>
      <c r="L69" s="447">
        <v>1</v>
      </c>
      <c r="M69" s="262">
        <v>0</v>
      </c>
      <c r="N69" s="263">
        <v>0</v>
      </c>
      <c r="O69" s="452">
        <v>0</v>
      </c>
      <c r="P69" s="262">
        <v>0</v>
      </c>
      <c r="Q69" s="262">
        <v>0</v>
      </c>
      <c r="R69" s="452">
        <v>0</v>
      </c>
      <c r="S69" s="262">
        <v>0</v>
      </c>
      <c r="T69" s="262">
        <v>0</v>
      </c>
      <c r="U69" s="494">
        <v>0</v>
      </c>
      <c r="V69" s="262">
        <v>0</v>
      </c>
      <c r="W69" s="262">
        <v>0</v>
      </c>
      <c r="X69" s="494">
        <v>0</v>
      </c>
      <c r="Y69" s="262"/>
      <c r="Z69" s="262"/>
      <c r="AA69" s="494">
        <v>0</v>
      </c>
      <c r="AB69" s="263">
        <v>8</v>
      </c>
      <c r="AC69" s="263">
        <v>8</v>
      </c>
      <c r="AD69" s="447">
        <v>5</v>
      </c>
    </row>
    <row r="70" spans="1:31" ht="30" customHeight="1">
      <c r="A70" s="230"/>
      <c r="B70" s="231" t="s">
        <v>105</v>
      </c>
      <c r="C70" s="232" t="s">
        <v>92</v>
      </c>
      <c r="D70" s="232">
        <v>9.2222222222222232</v>
      </c>
      <c r="E70" s="38">
        <v>9.2222222222222232</v>
      </c>
      <c r="F70" s="38">
        <v>9.2666666666666657</v>
      </c>
      <c r="G70" s="38">
        <v>9.2666666666666657</v>
      </c>
      <c r="H70" s="551">
        <f t="shared" si="0"/>
        <v>100</v>
      </c>
      <c r="I70" s="38"/>
      <c r="J70" s="267">
        <v>8.6</v>
      </c>
      <c r="K70" s="268">
        <v>8.6</v>
      </c>
      <c r="L70" s="448">
        <v>8.6</v>
      </c>
      <c r="M70" s="267">
        <v>0</v>
      </c>
      <c r="N70" s="268">
        <v>0</v>
      </c>
      <c r="O70" s="449">
        <v>0</v>
      </c>
      <c r="P70" s="267"/>
      <c r="Q70" s="291">
        <v>0</v>
      </c>
      <c r="R70" s="454">
        <v>0</v>
      </c>
      <c r="S70" s="267">
        <v>0</v>
      </c>
      <c r="T70" s="267">
        <v>0</v>
      </c>
      <c r="U70" s="485">
        <v>0</v>
      </c>
      <c r="V70" s="267">
        <v>0</v>
      </c>
      <c r="W70" s="267">
        <v>0</v>
      </c>
      <c r="X70" s="485">
        <v>0</v>
      </c>
      <c r="Y70" s="267"/>
      <c r="Z70" s="291">
        <v>0</v>
      </c>
      <c r="AA70" s="485">
        <v>0</v>
      </c>
      <c r="AB70" s="267">
        <v>9.3000000000000007</v>
      </c>
      <c r="AC70" s="267">
        <v>9.3000000000000007</v>
      </c>
      <c r="AD70" s="485">
        <v>9.3000000000000007</v>
      </c>
    </row>
    <row r="71" spans="1:31" ht="30" customHeight="1">
      <c r="A71" s="230"/>
      <c r="B71" s="231" t="s">
        <v>106</v>
      </c>
      <c r="C71" s="232" t="s">
        <v>80</v>
      </c>
      <c r="D71" s="232">
        <v>8.3000000000000007</v>
      </c>
      <c r="E71" s="38">
        <v>8.3000000000000007</v>
      </c>
      <c r="F71" s="38">
        <v>8.34</v>
      </c>
      <c r="G71" s="38">
        <v>8.34</v>
      </c>
      <c r="H71" s="551">
        <f t="shared" si="0"/>
        <v>100</v>
      </c>
      <c r="I71" s="38"/>
      <c r="J71" s="267">
        <v>0.9</v>
      </c>
      <c r="K71" s="268">
        <v>0.9</v>
      </c>
      <c r="L71" s="448">
        <v>0.9</v>
      </c>
      <c r="M71" s="267">
        <v>0</v>
      </c>
      <c r="N71" s="268">
        <v>0</v>
      </c>
      <c r="O71" s="449">
        <v>0</v>
      </c>
      <c r="P71" s="267">
        <v>0</v>
      </c>
      <c r="Q71" s="291">
        <v>0</v>
      </c>
      <c r="R71" s="454">
        <v>0</v>
      </c>
      <c r="S71" s="267">
        <v>0</v>
      </c>
      <c r="T71" s="267">
        <v>0</v>
      </c>
      <c r="U71" s="485">
        <v>0</v>
      </c>
      <c r="V71" s="267">
        <v>0</v>
      </c>
      <c r="W71" s="267">
        <v>0</v>
      </c>
      <c r="X71" s="485">
        <v>0</v>
      </c>
      <c r="Y71" s="267"/>
      <c r="Z71" s="267">
        <v>0</v>
      </c>
      <c r="AA71" s="449">
        <v>0</v>
      </c>
      <c r="AB71" s="267">
        <v>7.44</v>
      </c>
      <c r="AC71" s="267">
        <v>7.44</v>
      </c>
      <c r="AD71" s="449">
        <v>4.6500000000000004</v>
      </c>
    </row>
    <row r="72" spans="1:31" s="266" customFormat="1" ht="30" customHeight="1">
      <c r="A72" s="255" t="s">
        <v>114</v>
      </c>
      <c r="B72" s="256" t="s">
        <v>117</v>
      </c>
      <c r="C72" s="257" t="s">
        <v>72</v>
      </c>
      <c r="D72" s="257">
        <v>5</v>
      </c>
      <c r="E72" s="259">
        <v>5</v>
      </c>
      <c r="F72" s="259">
        <v>5</v>
      </c>
      <c r="G72" s="259">
        <v>5</v>
      </c>
      <c r="H72" s="552">
        <f t="shared" si="0"/>
        <v>100</v>
      </c>
      <c r="I72" s="259"/>
      <c r="J72" s="262">
        <v>0</v>
      </c>
      <c r="K72" s="263">
        <v>0</v>
      </c>
      <c r="L72" s="447">
        <v>0</v>
      </c>
      <c r="M72" s="262">
        <v>0</v>
      </c>
      <c r="N72" s="263">
        <v>0</v>
      </c>
      <c r="O72" s="452">
        <v>0</v>
      </c>
      <c r="P72" s="262">
        <v>1</v>
      </c>
      <c r="Q72" s="262">
        <v>1</v>
      </c>
      <c r="R72" s="452">
        <v>1</v>
      </c>
      <c r="S72" s="262">
        <v>0</v>
      </c>
      <c r="T72" s="262">
        <v>0</v>
      </c>
      <c r="U72" s="494">
        <v>0</v>
      </c>
      <c r="V72" s="262">
        <v>0</v>
      </c>
      <c r="W72" s="262">
        <v>0</v>
      </c>
      <c r="X72" s="494">
        <v>0</v>
      </c>
      <c r="Y72" s="262">
        <v>4</v>
      </c>
      <c r="Z72" s="262">
        <v>4</v>
      </c>
      <c r="AA72" s="452">
        <v>4</v>
      </c>
      <c r="AB72" s="292"/>
      <c r="AC72" s="292"/>
      <c r="AD72" s="507"/>
    </row>
    <row r="73" spans="1:31" ht="30" customHeight="1">
      <c r="A73" s="230"/>
      <c r="B73" s="231" t="s">
        <v>105</v>
      </c>
      <c r="C73" s="232" t="s">
        <v>92</v>
      </c>
      <c r="D73" s="232">
        <v>700</v>
      </c>
      <c r="E73" s="31">
        <v>700</v>
      </c>
      <c r="F73" s="31">
        <v>700</v>
      </c>
      <c r="G73" s="31">
        <v>700</v>
      </c>
      <c r="H73" s="551">
        <f t="shared" si="0"/>
        <v>100</v>
      </c>
      <c r="I73" s="38"/>
      <c r="J73" s="267">
        <v>0</v>
      </c>
      <c r="K73" s="268">
        <v>0</v>
      </c>
      <c r="L73" s="448">
        <v>0</v>
      </c>
      <c r="M73" s="267">
        <v>0</v>
      </c>
      <c r="N73" s="268">
        <v>0</v>
      </c>
      <c r="O73" s="449">
        <v>0</v>
      </c>
      <c r="P73" s="281">
        <v>700</v>
      </c>
      <c r="Q73" s="281">
        <v>700</v>
      </c>
      <c r="R73" s="484">
        <v>700</v>
      </c>
      <c r="S73" s="267">
        <v>0</v>
      </c>
      <c r="T73" s="267">
        <v>0</v>
      </c>
      <c r="U73" s="485">
        <v>0</v>
      </c>
      <c r="V73" s="267">
        <v>0</v>
      </c>
      <c r="W73" s="267">
        <v>0</v>
      </c>
      <c r="X73" s="485">
        <v>0</v>
      </c>
      <c r="Y73" s="267">
        <v>700</v>
      </c>
      <c r="Z73" s="267">
        <v>700</v>
      </c>
      <c r="AA73" s="485">
        <v>700</v>
      </c>
      <c r="AB73" s="293"/>
      <c r="AC73" s="293"/>
      <c r="AD73" s="456"/>
    </row>
    <row r="74" spans="1:31" ht="30" customHeight="1">
      <c r="A74" s="230"/>
      <c r="B74" s="231" t="s">
        <v>106</v>
      </c>
      <c r="C74" s="232" t="s">
        <v>80</v>
      </c>
      <c r="D74" s="294">
        <v>350</v>
      </c>
      <c r="E74" s="31">
        <v>350</v>
      </c>
      <c r="F74" s="31">
        <v>350</v>
      </c>
      <c r="G74" s="31">
        <v>350</v>
      </c>
      <c r="H74" s="551">
        <f t="shared" ref="H74:H135" si="1">G74/F74%</f>
        <v>100</v>
      </c>
      <c r="I74" s="38"/>
      <c r="J74" s="267">
        <v>0</v>
      </c>
      <c r="K74" s="268">
        <v>0</v>
      </c>
      <c r="L74" s="448">
        <v>0</v>
      </c>
      <c r="M74" s="267">
        <v>0</v>
      </c>
      <c r="N74" s="268">
        <v>0</v>
      </c>
      <c r="O74" s="449">
        <v>0</v>
      </c>
      <c r="P74" s="267">
        <v>70</v>
      </c>
      <c r="Q74" s="267">
        <v>70</v>
      </c>
      <c r="R74" s="449">
        <v>70</v>
      </c>
      <c r="S74" s="267">
        <v>0</v>
      </c>
      <c r="T74" s="267">
        <v>0</v>
      </c>
      <c r="U74" s="485">
        <v>0</v>
      </c>
      <c r="V74" s="267">
        <v>0</v>
      </c>
      <c r="W74" s="267">
        <v>0</v>
      </c>
      <c r="X74" s="485">
        <v>0</v>
      </c>
      <c r="Y74" s="267">
        <v>280</v>
      </c>
      <c r="Z74" s="267">
        <v>280</v>
      </c>
      <c r="AA74" s="485">
        <v>280</v>
      </c>
      <c r="AB74" s="293"/>
      <c r="AC74" s="293"/>
      <c r="AD74" s="456"/>
    </row>
    <row r="75" spans="1:31" s="174" customFormat="1" ht="30" customHeight="1">
      <c r="A75" s="255" t="s">
        <v>114</v>
      </c>
      <c r="B75" s="295" t="s">
        <v>118</v>
      </c>
      <c r="C75" s="296" t="s">
        <v>72</v>
      </c>
      <c r="D75" s="297">
        <v>110</v>
      </c>
      <c r="E75" s="258">
        <v>110</v>
      </c>
      <c r="F75" s="260">
        <v>110</v>
      </c>
      <c r="G75" s="260">
        <v>110</v>
      </c>
      <c r="H75" s="552">
        <f t="shared" si="1"/>
        <v>99.999999999999986</v>
      </c>
      <c r="I75" s="259"/>
      <c r="J75" s="298"/>
      <c r="K75" s="298"/>
      <c r="L75" s="455"/>
      <c r="M75" s="298"/>
      <c r="N75" s="298"/>
      <c r="O75" s="455"/>
      <c r="P75" s="298"/>
      <c r="Q75" s="298"/>
      <c r="R75" s="455"/>
      <c r="S75" s="298"/>
      <c r="T75" s="298"/>
      <c r="U75" s="455"/>
      <c r="V75" s="298"/>
      <c r="W75" s="298"/>
      <c r="X75" s="455"/>
      <c r="Y75" s="298"/>
      <c r="Z75" s="298"/>
      <c r="AA75" s="455"/>
      <c r="AB75" s="299">
        <v>110</v>
      </c>
      <c r="AC75" s="299">
        <v>110</v>
      </c>
      <c r="AD75" s="508">
        <v>110</v>
      </c>
      <c r="AE75" s="266"/>
    </row>
    <row r="76" spans="1:31" ht="30" customHeight="1">
      <c r="A76" s="230"/>
      <c r="B76" s="231" t="s">
        <v>105</v>
      </c>
      <c r="C76" s="300" t="s">
        <v>92</v>
      </c>
      <c r="D76" s="294">
        <v>550</v>
      </c>
      <c r="E76" s="31">
        <v>550</v>
      </c>
      <c r="F76" s="142">
        <v>550</v>
      </c>
      <c r="G76" s="142">
        <v>550</v>
      </c>
      <c r="H76" s="551">
        <f t="shared" si="1"/>
        <v>100</v>
      </c>
      <c r="I76" s="38"/>
      <c r="J76" s="293"/>
      <c r="K76" s="293"/>
      <c r="L76" s="456"/>
      <c r="M76" s="293"/>
      <c r="N76" s="293"/>
      <c r="O76" s="456"/>
      <c r="P76" s="293"/>
      <c r="Q76" s="293"/>
      <c r="R76" s="456"/>
      <c r="S76" s="293"/>
      <c r="T76" s="293"/>
      <c r="U76" s="456"/>
      <c r="V76" s="293"/>
      <c r="W76" s="293"/>
      <c r="X76" s="456"/>
      <c r="Y76" s="293"/>
      <c r="Z76" s="293"/>
      <c r="AA76" s="456"/>
      <c r="AB76" s="267">
        <v>550</v>
      </c>
      <c r="AC76" s="267">
        <v>550</v>
      </c>
      <c r="AD76" s="449">
        <v>550</v>
      </c>
    </row>
    <row r="77" spans="1:31" ht="30" customHeight="1">
      <c r="A77" s="230"/>
      <c r="B77" s="231" t="s">
        <v>106</v>
      </c>
      <c r="C77" s="300" t="s">
        <v>80</v>
      </c>
      <c r="D77" s="31">
        <v>6050</v>
      </c>
      <c r="E77" s="31">
        <v>6050</v>
      </c>
      <c r="F77" s="142">
        <v>6050</v>
      </c>
      <c r="G77" s="142">
        <v>6050</v>
      </c>
      <c r="H77" s="551">
        <f t="shared" si="1"/>
        <v>100</v>
      </c>
      <c r="I77" s="38"/>
      <c r="J77" s="293"/>
      <c r="K77" s="293"/>
      <c r="L77" s="456"/>
      <c r="M77" s="293"/>
      <c r="N77" s="293"/>
      <c r="O77" s="456"/>
      <c r="P77" s="293"/>
      <c r="Q77" s="293"/>
      <c r="R77" s="456"/>
      <c r="S77" s="293"/>
      <c r="T77" s="293"/>
      <c r="U77" s="456"/>
      <c r="V77" s="293"/>
      <c r="W77" s="293"/>
      <c r="X77" s="456"/>
      <c r="Y77" s="293"/>
      <c r="Z77" s="293"/>
      <c r="AA77" s="456"/>
      <c r="AB77" s="267">
        <v>6050</v>
      </c>
      <c r="AC77" s="267">
        <v>6050</v>
      </c>
      <c r="AD77" s="449">
        <v>6050</v>
      </c>
    </row>
    <row r="78" spans="1:31" s="174" customFormat="1" ht="30" customHeight="1">
      <c r="A78" s="255" t="s">
        <v>114</v>
      </c>
      <c r="B78" s="295" t="s">
        <v>119</v>
      </c>
      <c r="C78" s="296" t="s">
        <v>72</v>
      </c>
      <c r="D78" s="297">
        <v>30</v>
      </c>
      <c r="E78" s="258">
        <v>30</v>
      </c>
      <c r="F78" s="260">
        <v>30</v>
      </c>
      <c r="G78" s="260">
        <v>30</v>
      </c>
      <c r="H78" s="551">
        <f t="shared" si="1"/>
        <v>100</v>
      </c>
      <c r="I78" s="259"/>
      <c r="J78" s="262"/>
      <c r="K78" s="263"/>
      <c r="L78" s="447"/>
      <c r="M78" s="262"/>
      <c r="N78" s="263"/>
      <c r="O78" s="452"/>
      <c r="P78" s="262"/>
      <c r="Q78" s="262"/>
      <c r="R78" s="452"/>
      <c r="S78" s="262"/>
      <c r="T78" s="262"/>
      <c r="U78" s="494"/>
      <c r="V78" s="262"/>
      <c r="W78" s="262"/>
      <c r="X78" s="494"/>
      <c r="Y78" s="262"/>
      <c r="Z78" s="262"/>
      <c r="AA78" s="494"/>
      <c r="AB78" s="262">
        <v>30</v>
      </c>
      <c r="AC78" s="262">
        <v>30</v>
      </c>
      <c r="AD78" s="494">
        <v>30</v>
      </c>
      <c r="AE78" s="266"/>
    </row>
    <row r="79" spans="1:31" ht="30" customHeight="1">
      <c r="A79" s="230"/>
      <c r="B79" s="231" t="s">
        <v>105</v>
      </c>
      <c r="C79" s="300" t="s">
        <v>92</v>
      </c>
      <c r="D79" s="294">
        <v>450</v>
      </c>
      <c r="E79" s="31">
        <v>450</v>
      </c>
      <c r="F79" s="142">
        <v>450</v>
      </c>
      <c r="G79" s="142">
        <v>450</v>
      </c>
      <c r="H79" s="551">
        <f t="shared" si="1"/>
        <v>100</v>
      </c>
      <c r="I79" s="38"/>
      <c r="J79" s="267"/>
      <c r="K79" s="268"/>
      <c r="L79" s="448"/>
      <c r="M79" s="267"/>
      <c r="N79" s="268"/>
      <c r="O79" s="449"/>
      <c r="P79" s="267"/>
      <c r="Q79" s="267"/>
      <c r="R79" s="449"/>
      <c r="S79" s="267"/>
      <c r="T79" s="267"/>
      <c r="U79" s="485"/>
      <c r="V79" s="267"/>
      <c r="W79" s="267"/>
      <c r="X79" s="485"/>
      <c r="Y79" s="267"/>
      <c r="Z79" s="291"/>
      <c r="AA79" s="485"/>
      <c r="AB79" s="267">
        <v>450</v>
      </c>
      <c r="AC79" s="267">
        <v>450</v>
      </c>
      <c r="AD79" s="485">
        <v>450</v>
      </c>
    </row>
    <row r="80" spans="1:31" ht="30" customHeight="1">
      <c r="A80" s="230"/>
      <c r="B80" s="231" t="s">
        <v>106</v>
      </c>
      <c r="C80" s="300" t="s">
        <v>80</v>
      </c>
      <c r="D80" s="232">
        <v>1350</v>
      </c>
      <c r="E80" s="31">
        <v>1350</v>
      </c>
      <c r="F80" s="142">
        <v>1350</v>
      </c>
      <c r="G80" s="142">
        <v>1350</v>
      </c>
      <c r="H80" s="551">
        <f t="shared" si="1"/>
        <v>100</v>
      </c>
      <c r="I80" s="38"/>
      <c r="J80" s="267"/>
      <c r="K80" s="268"/>
      <c r="L80" s="448"/>
      <c r="M80" s="267"/>
      <c r="N80" s="268"/>
      <c r="O80" s="449"/>
      <c r="P80" s="267"/>
      <c r="Q80" s="267"/>
      <c r="R80" s="449"/>
      <c r="S80" s="267"/>
      <c r="T80" s="267"/>
      <c r="U80" s="485"/>
      <c r="V80" s="267"/>
      <c r="W80" s="267"/>
      <c r="X80" s="485"/>
      <c r="Y80" s="267"/>
      <c r="Z80" s="291"/>
      <c r="AA80" s="485"/>
      <c r="AB80" s="267">
        <v>1350</v>
      </c>
      <c r="AC80" s="269">
        <v>1350</v>
      </c>
      <c r="AD80" s="485">
        <v>1350</v>
      </c>
    </row>
    <row r="81" spans="1:31" s="217" customFormat="1" ht="30" customHeight="1">
      <c r="A81" s="220" t="s">
        <v>100</v>
      </c>
      <c r="B81" s="245" t="s">
        <v>120</v>
      </c>
      <c r="C81" s="221" t="s">
        <v>72</v>
      </c>
      <c r="D81" s="221">
        <v>1212.75</v>
      </c>
      <c r="E81" s="225">
        <v>1214.25</v>
      </c>
      <c r="F81" s="246">
        <v>1213.2799999999997</v>
      </c>
      <c r="G81" s="246">
        <v>1213.2799999999997</v>
      </c>
      <c r="H81" s="221">
        <f t="shared" si="1"/>
        <v>100</v>
      </c>
      <c r="I81" s="225"/>
      <c r="J81" s="301">
        <v>47</v>
      </c>
      <c r="K81" s="301">
        <v>47</v>
      </c>
      <c r="L81" s="457">
        <v>47</v>
      </c>
      <c r="M81" s="301">
        <v>140.53</v>
      </c>
      <c r="N81" s="301">
        <v>140.53</v>
      </c>
      <c r="O81" s="457">
        <v>140.5</v>
      </c>
      <c r="P81" s="301">
        <v>64</v>
      </c>
      <c r="Q81" s="301">
        <v>64.2</v>
      </c>
      <c r="R81" s="457">
        <v>64.2</v>
      </c>
      <c r="S81" s="302">
        <v>35.200000000000003</v>
      </c>
      <c r="T81" s="301">
        <v>35.200000000000003</v>
      </c>
      <c r="U81" s="457">
        <v>35.200000000000003</v>
      </c>
      <c r="V81" s="301">
        <v>22</v>
      </c>
      <c r="W81" s="301">
        <v>21.900000000000002</v>
      </c>
      <c r="X81" s="457">
        <v>21.900000000000002</v>
      </c>
      <c r="Y81" s="301">
        <v>386.34000000000003</v>
      </c>
      <c r="Z81" s="301">
        <v>386.29999999999995</v>
      </c>
      <c r="AA81" s="457">
        <v>386.29999999999995</v>
      </c>
      <c r="AB81" s="301">
        <v>519</v>
      </c>
      <c r="AC81" s="301">
        <v>518.15</v>
      </c>
      <c r="AD81" s="457">
        <v>548.15</v>
      </c>
    </row>
    <row r="82" spans="1:31" s="174" customFormat="1" ht="30" customHeight="1">
      <c r="A82" s="255" t="s">
        <v>114</v>
      </c>
      <c r="B82" s="256" t="s">
        <v>121</v>
      </c>
      <c r="C82" s="257" t="s">
        <v>72</v>
      </c>
      <c r="D82" s="257">
        <v>160.4</v>
      </c>
      <c r="E82" s="259">
        <v>160.4</v>
      </c>
      <c r="F82" s="285">
        <v>160.4</v>
      </c>
      <c r="G82" s="285">
        <v>160.4</v>
      </c>
      <c r="H82" s="552">
        <f t="shared" si="1"/>
        <v>100</v>
      </c>
      <c r="I82" s="259"/>
      <c r="J82" s="289">
        <v>1.5</v>
      </c>
      <c r="K82" s="288">
        <v>1.5</v>
      </c>
      <c r="L82" s="453">
        <v>1.5</v>
      </c>
      <c r="M82" s="289">
        <v>10.53</v>
      </c>
      <c r="N82" s="288">
        <v>10.5</v>
      </c>
      <c r="O82" s="478">
        <v>10.5</v>
      </c>
      <c r="P82" s="289">
        <v>10.3</v>
      </c>
      <c r="Q82" s="289">
        <v>10.3</v>
      </c>
      <c r="R82" s="478">
        <v>10.3</v>
      </c>
      <c r="S82" s="303">
        <v>11.4</v>
      </c>
      <c r="T82" s="289">
        <v>11.4</v>
      </c>
      <c r="U82" s="495">
        <v>11.4</v>
      </c>
      <c r="V82" s="290">
        <v>4.8099999999999996</v>
      </c>
      <c r="W82" s="289">
        <v>4.8</v>
      </c>
      <c r="X82" s="495">
        <v>4.8</v>
      </c>
      <c r="Y82" s="290">
        <v>77.400000000000006</v>
      </c>
      <c r="Z82" s="289">
        <v>77.400000000000006</v>
      </c>
      <c r="AA82" s="495">
        <v>77.400000000000006</v>
      </c>
      <c r="AB82" s="290">
        <v>44.5</v>
      </c>
      <c r="AC82" s="289">
        <v>44.5</v>
      </c>
      <c r="AD82" s="495">
        <v>44.5</v>
      </c>
      <c r="AE82" s="266"/>
    </row>
    <row r="83" spans="1:31" ht="30" customHeight="1">
      <c r="A83" s="230"/>
      <c r="B83" s="231" t="s">
        <v>122</v>
      </c>
      <c r="C83" s="232" t="s">
        <v>80</v>
      </c>
      <c r="D83" s="232">
        <v>1214.5999999999999</v>
      </c>
      <c r="E83" s="38">
        <v>1214.5999999999999</v>
      </c>
      <c r="F83" s="142">
        <v>1214.5999999999999</v>
      </c>
      <c r="G83" s="142">
        <v>1214.5999999999999</v>
      </c>
      <c r="H83" s="551">
        <f t="shared" si="1"/>
        <v>100</v>
      </c>
      <c r="I83" s="38"/>
      <c r="J83" s="304">
        <v>12</v>
      </c>
      <c r="K83" s="305">
        <v>12</v>
      </c>
      <c r="L83" s="458">
        <v>12</v>
      </c>
      <c r="M83" s="304">
        <v>55</v>
      </c>
      <c r="N83" s="305">
        <v>55</v>
      </c>
      <c r="O83" s="479">
        <v>55</v>
      </c>
      <c r="P83" s="304">
        <v>32</v>
      </c>
      <c r="Q83" s="304">
        <v>32</v>
      </c>
      <c r="R83" s="479">
        <v>32</v>
      </c>
      <c r="S83" s="304">
        <v>33.6</v>
      </c>
      <c r="T83" s="304">
        <v>33.6</v>
      </c>
      <c r="U83" s="460">
        <v>33.6</v>
      </c>
      <c r="V83" s="304">
        <v>16</v>
      </c>
      <c r="W83" s="304">
        <v>16</v>
      </c>
      <c r="X83" s="460">
        <v>16</v>
      </c>
      <c r="Y83" s="305">
        <v>800</v>
      </c>
      <c r="Z83" s="304">
        <v>800</v>
      </c>
      <c r="AA83" s="460">
        <v>800</v>
      </c>
      <c r="AB83" s="306">
        <v>266</v>
      </c>
      <c r="AC83" s="304">
        <v>266</v>
      </c>
      <c r="AD83" s="460">
        <v>266</v>
      </c>
    </row>
    <row r="84" spans="1:31" s="266" customFormat="1" ht="30" customHeight="1">
      <c r="A84" s="255" t="s">
        <v>114</v>
      </c>
      <c r="B84" s="256" t="s">
        <v>123</v>
      </c>
      <c r="C84" s="257" t="s">
        <v>72</v>
      </c>
      <c r="D84" s="255">
        <v>963.45</v>
      </c>
      <c r="E84" s="307">
        <v>964.95</v>
      </c>
      <c r="F84" s="308">
        <v>963.95</v>
      </c>
      <c r="G84" s="308">
        <v>963.95</v>
      </c>
      <c r="H84" s="552">
        <f t="shared" si="1"/>
        <v>100</v>
      </c>
      <c r="I84" s="259"/>
      <c r="J84" s="289">
        <v>45.5</v>
      </c>
      <c r="K84" s="288">
        <v>45.5</v>
      </c>
      <c r="L84" s="453">
        <v>45.5</v>
      </c>
      <c r="M84" s="289">
        <v>130</v>
      </c>
      <c r="N84" s="288">
        <v>130</v>
      </c>
      <c r="O84" s="478">
        <v>130</v>
      </c>
      <c r="P84" s="289">
        <v>43.2</v>
      </c>
      <c r="Q84" s="289">
        <v>43.2</v>
      </c>
      <c r="R84" s="478">
        <v>43.2</v>
      </c>
      <c r="S84" s="289">
        <v>10.8</v>
      </c>
      <c r="T84" s="289">
        <v>10.8</v>
      </c>
      <c r="U84" s="495">
        <v>10.8</v>
      </c>
      <c r="V84" s="289">
        <v>12.3</v>
      </c>
      <c r="W84" s="289">
        <v>12.3</v>
      </c>
      <c r="X84" s="495">
        <v>12.3</v>
      </c>
      <c r="Y84" s="289">
        <v>287.44</v>
      </c>
      <c r="Z84" s="289">
        <v>287.39999999999998</v>
      </c>
      <c r="AA84" s="495">
        <v>287.39999999999998</v>
      </c>
      <c r="AB84" s="289">
        <v>435.75</v>
      </c>
      <c r="AC84" s="289">
        <v>434.75</v>
      </c>
      <c r="AD84" s="478">
        <v>464.75</v>
      </c>
    </row>
    <row r="85" spans="1:31" ht="39" customHeight="1">
      <c r="A85" s="230"/>
      <c r="B85" s="238" t="s">
        <v>124</v>
      </c>
      <c r="C85" s="232" t="s">
        <v>72</v>
      </c>
      <c r="D85" s="252"/>
      <c r="E85" s="31">
        <v>10</v>
      </c>
      <c r="F85" s="142">
        <v>10</v>
      </c>
      <c r="G85" s="142">
        <v>10</v>
      </c>
      <c r="H85" s="551">
        <f t="shared" si="1"/>
        <v>100</v>
      </c>
      <c r="I85" s="38"/>
      <c r="J85" s="309"/>
      <c r="K85" s="305"/>
      <c r="L85" s="458"/>
      <c r="M85" s="309"/>
      <c r="N85" s="305"/>
      <c r="O85" s="479"/>
      <c r="P85" s="309"/>
      <c r="Q85" s="310"/>
      <c r="R85" s="487"/>
      <c r="S85" s="309"/>
      <c r="T85" s="304"/>
      <c r="U85" s="460"/>
      <c r="V85" s="309"/>
      <c r="W85" s="304"/>
      <c r="X85" s="460"/>
      <c r="Y85" s="309"/>
      <c r="Z85" s="309"/>
      <c r="AA85" s="460"/>
      <c r="AB85" s="306">
        <v>10</v>
      </c>
      <c r="AC85" s="304">
        <v>10</v>
      </c>
      <c r="AD85" s="460">
        <v>30</v>
      </c>
    </row>
    <row r="86" spans="1:31" s="214" customFormat="1" ht="39" customHeight="1">
      <c r="A86" s="230"/>
      <c r="B86" s="231" t="s">
        <v>125</v>
      </c>
      <c r="C86" s="232" t="s">
        <v>72</v>
      </c>
      <c r="D86" s="232">
        <v>950</v>
      </c>
      <c r="E86" s="31">
        <v>941.5</v>
      </c>
      <c r="F86" s="142">
        <v>940.45</v>
      </c>
      <c r="G86" s="142">
        <v>940.45</v>
      </c>
      <c r="H86" s="551">
        <f t="shared" si="1"/>
        <v>100</v>
      </c>
      <c r="I86" s="38"/>
      <c r="J86" s="304">
        <v>45.5</v>
      </c>
      <c r="K86" s="305">
        <v>45.5</v>
      </c>
      <c r="L86" s="458">
        <v>45.5</v>
      </c>
      <c r="M86" s="304">
        <v>130</v>
      </c>
      <c r="N86" s="305">
        <v>130</v>
      </c>
      <c r="O86" s="479">
        <v>130</v>
      </c>
      <c r="P86" s="304">
        <v>43.2</v>
      </c>
      <c r="Q86" s="304">
        <v>43.2</v>
      </c>
      <c r="R86" s="479">
        <v>43.2</v>
      </c>
      <c r="S86" s="304">
        <v>10.8</v>
      </c>
      <c r="T86" s="304">
        <v>10.8</v>
      </c>
      <c r="U86" s="460">
        <v>10.8</v>
      </c>
      <c r="V86" s="304">
        <v>12.3</v>
      </c>
      <c r="W86" s="304">
        <v>12.3</v>
      </c>
      <c r="X86" s="460">
        <v>12.3</v>
      </c>
      <c r="Y86" s="304">
        <v>287.39999999999998</v>
      </c>
      <c r="Z86" s="304">
        <v>287.39999999999998</v>
      </c>
      <c r="AA86" s="460">
        <v>287.39999999999998</v>
      </c>
      <c r="AB86" s="311">
        <v>412.25</v>
      </c>
      <c r="AC86" s="304">
        <v>411.25</v>
      </c>
      <c r="AD86" s="509">
        <v>411.25</v>
      </c>
    </row>
    <row r="87" spans="1:31" ht="48.75" customHeight="1">
      <c r="A87" s="230"/>
      <c r="B87" s="238" t="s">
        <v>126</v>
      </c>
      <c r="C87" s="232" t="s">
        <v>72</v>
      </c>
      <c r="D87" s="232">
        <v>13.45</v>
      </c>
      <c r="E87" s="38">
        <v>13.45</v>
      </c>
      <c r="F87" s="142">
        <v>13.45</v>
      </c>
      <c r="G87" s="142">
        <v>13.45</v>
      </c>
      <c r="H87" s="551">
        <f t="shared" si="1"/>
        <v>100.00000000000001</v>
      </c>
      <c r="I87" s="38"/>
      <c r="J87" s="235"/>
      <c r="K87" s="236"/>
      <c r="L87" s="459"/>
      <c r="M87" s="235"/>
      <c r="N87" s="236"/>
      <c r="O87" s="459"/>
      <c r="P87" s="235"/>
      <c r="Q87" s="236"/>
      <c r="R87" s="459"/>
      <c r="S87" s="235"/>
      <c r="T87" s="236"/>
      <c r="U87" s="459"/>
      <c r="V87" s="235"/>
      <c r="W87" s="236"/>
      <c r="X87" s="459"/>
      <c r="Y87" s="233"/>
      <c r="Z87" s="234"/>
      <c r="AA87" s="441"/>
      <c r="AB87" s="304">
        <v>13.5</v>
      </c>
      <c r="AC87" s="304">
        <v>13.5</v>
      </c>
      <c r="AD87" s="458">
        <v>23.5</v>
      </c>
    </row>
    <row r="88" spans="1:31" ht="35.25" customHeight="1">
      <c r="A88" s="230"/>
      <c r="B88" s="231" t="s">
        <v>127</v>
      </c>
      <c r="C88" s="232" t="s">
        <v>92</v>
      </c>
      <c r="D88" s="232">
        <v>115.58593684210527</v>
      </c>
      <c r="E88" s="38">
        <v>115.15697291556029</v>
      </c>
      <c r="F88" s="38">
        <v>115.19364134191079</v>
      </c>
      <c r="G88" s="38">
        <v>115.19364134191079</v>
      </c>
      <c r="H88" s="551">
        <f t="shared" si="1"/>
        <v>100</v>
      </c>
      <c r="I88" s="38"/>
      <c r="J88" s="304">
        <v>212</v>
      </c>
      <c r="K88" s="305">
        <v>212</v>
      </c>
      <c r="L88" s="458">
        <v>212</v>
      </c>
      <c r="M88" s="304">
        <v>145</v>
      </c>
      <c r="N88" s="305">
        <v>145</v>
      </c>
      <c r="O88" s="479">
        <v>145</v>
      </c>
      <c r="P88" s="304">
        <v>151</v>
      </c>
      <c r="Q88" s="304">
        <v>151</v>
      </c>
      <c r="R88" s="479">
        <v>151</v>
      </c>
      <c r="S88" s="304">
        <v>178.5</v>
      </c>
      <c r="T88" s="304">
        <v>178.5</v>
      </c>
      <c r="U88" s="460">
        <v>178.5</v>
      </c>
      <c r="V88" s="304">
        <v>163.1</v>
      </c>
      <c r="W88" s="304">
        <v>163.5</v>
      </c>
      <c r="X88" s="460">
        <v>163.5</v>
      </c>
      <c r="Y88" s="304">
        <v>116.9</v>
      </c>
      <c r="Z88" s="304">
        <v>116.9</v>
      </c>
      <c r="AA88" s="460">
        <v>116.9</v>
      </c>
      <c r="AB88" s="306">
        <v>87</v>
      </c>
      <c r="AC88" s="304">
        <v>87</v>
      </c>
      <c r="AD88" s="460">
        <v>87</v>
      </c>
    </row>
    <row r="89" spans="1:31" ht="35.25" customHeight="1">
      <c r="A89" s="230"/>
      <c r="B89" s="231" t="s">
        <v>128</v>
      </c>
      <c r="C89" s="232" t="s">
        <v>80</v>
      </c>
      <c r="D89" s="232">
        <v>10980.664000000001</v>
      </c>
      <c r="E89" s="38">
        <v>10842.029</v>
      </c>
      <c r="F89" s="132">
        <v>10833.386</v>
      </c>
      <c r="G89" s="132">
        <v>10833.386</v>
      </c>
      <c r="H89" s="551">
        <f t="shared" si="1"/>
        <v>100</v>
      </c>
      <c r="I89" s="38"/>
      <c r="J89" s="305">
        <v>964.6</v>
      </c>
      <c r="K89" s="306">
        <v>964.6</v>
      </c>
      <c r="L89" s="460">
        <v>964.6</v>
      </c>
      <c r="M89" s="306">
        <v>1885</v>
      </c>
      <c r="N89" s="306">
        <v>1885</v>
      </c>
      <c r="O89" s="460">
        <v>1885</v>
      </c>
      <c r="P89" s="306">
        <v>652.29999999999995</v>
      </c>
      <c r="Q89" s="306">
        <v>652.32000000000005</v>
      </c>
      <c r="R89" s="460">
        <v>652.32000000000005</v>
      </c>
      <c r="S89" s="306">
        <v>192.8</v>
      </c>
      <c r="T89" s="306">
        <v>192.78000000000003</v>
      </c>
      <c r="U89" s="460">
        <v>192.78000000000003</v>
      </c>
      <c r="V89" s="306">
        <v>200.61</v>
      </c>
      <c r="W89" s="306">
        <v>201.10500000000002</v>
      </c>
      <c r="X89" s="460">
        <v>201.10500000000002</v>
      </c>
      <c r="Y89" s="306">
        <v>3359.7059999999997</v>
      </c>
      <c r="Z89" s="306">
        <v>3359.7059999999997</v>
      </c>
      <c r="AA89" s="460">
        <v>3359.7059999999997</v>
      </c>
      <c r="AB89" s="306">
        <v>3586.5749999999998</v>
      </c>
      <c r="AC89" s="306">
        <v>3577.875</v>
      </c>
      <c r="AD89" s="460">
        <v>3577.875</v>
      </c>
    </row>
    <row r="90" spans="1:31" s="317" customFormat="1" ht="30" customHeight="1">
      <c r="A90" s="312" t="s">
        <v>114</v>
      </c>
      <c r="B90" s="313" t="s">
        <v>129</v>
      </c>
      <c r="C90" s="314" t="s">
        <v>111</v>
      </c>
      <c r="D90" s="314">
        <v>280.39999999999998</v>
      </c>
      <c r="E90" s="315">
        <v>280.39999999999998</v>
      </c>
      <c r="F90" s="171">
        <v>280.39999999999998</v>
      </c>
      <c r="G90" s="171">
        <v>280.39999999999998</v>
      </c>
      <c r="H90" s="552">
        <f t="shared" si="1"/>
        <v>100</v>
      </c>
      <c r="I90" s="315"/>
      <c r="J90" s="316"/>
      <c r="K90" s="316"/>
      <c r="L90" s="461"/>
      <c r="M90" s="262">
        <v>4</v>
      </c>
      <c r="N90" s="263">
        <v>4</v>
      </c>
      <c r="O90" s="452">
        <v>4</v>
      </c>
      <c r="P90" s="262">
        <v>30.8</v>
      </c>
      <c r="Q90" s="262">
        <v>30.8</v>
      </c>
      <c r="R90" s="452">
        <v>30.8</v>
      </c>
      <c r="S90" s="262">
        <v>17.8</v>
      </c>
      <c r="T90" s="262">
        <v>17.8</v>
      </c>
      <c r="U90" s="494">
        <v>17.8</v>
      </c>
      <c r="V90" s="262">
        <v>8.6</v>
      </c>
      <c r="W90" s="262">
        <v>8.6</v>
      </c>
      <c r="X90" s="494">
        <v>8.6</v>
      </c>
      <c r="Y90" s="262">
        <v>108</v>
      </c>
      <c r="Z90" s="262">
        <v>108</v>
      </c>
      <c r="AA90" s="494">
        <v>108</v>
      </c>
      <c r="AB90" s="262">
        <v>111.19999999999999</v>
      </c>
      <c r="AC90" s="262">
        <v>111.19999999999999</v>
      </c>
      <c r="AD90" s="494">
        <v>111.19999999999999</v>
      </c>
    </row>
    <row r="91" spans="1:31" ht="30" customHeight="1">
      <c r="A91" s="318"/>
      <c r="B91" s="319" t="s">
        <v>130</v>
      </c>
      <c r="C91" s="320" t="s">
        <v>111</v>
      </c>
      <c r="D91" s="320">
        <v>88.9</v>
      </c>
      <c r="E91" s="35">
        <v>88.9</v>
      </c>
      <c r="F91" s="12">
        <v>88.9</v>
      </c>
      <c r="G91" s="12">
        <v>88.9</v>
      </c>
      <c r="H91" s="551">
        <f t="shared" si="1"/>
        <v>100</v>
      </c>
      <c r="I91" s="35"/>
      <c r="J91" s="321"/>
      <c r="K91" s="321"/>
      <c r="L91" s="462"/>
      <c r="M91" s="268">
        <v>0</v>
      </c>
      <c r="N91" s="268">
        <v>0</v>
      </c>
      <c r="O91" s="449">
        <v>0</v>
      </c>
      <c r="P91" s="267">
        <v>10.7</v>
      </c>
      <c r="Q91" s="267">
        <v>10.7</v>
      </c>
      <c r="R91" s="449">
        <v>10.7</v>
      </c>
      <c r="S91" s="267">
        <v>13</v>
      </c>
      <c r="T91" s="267">
        <v>13</v>
      </c>
      <c r="U91" s="485">
        <v>13</v>
      </c>
      <c r="V91" s="267">
        <v>4.8</v>
      </c>
      <c r="W91" s="267">
        <v>4.8</v>
      </c>
      <c r="X91" s="485">
        <v>4.8</v>
      </c>
      <c r="Y91" s="267">
        <v>21.5</v>
      </c>
      <c r="Z91" s="267">
        <v>21.5</v>
      </c>
      <c r="AA91" s="485">
        <v>21.5</v>
      </c>
      <c r="AB91" s="267">
        <v>38.9</v>
      </c>
      <c r="AC91" s="267">
        <v>38.9</v>
      </c>
      <c r="AD91" s="485">
        <v>38.9</v>
      </c>
      <c r="AE91" s="322"/>
    </row>
    <row r="92" spans="1:31" ht="30" customHeight="1">
      <c r="A92" s="318"/>
      <c r="B92" s="319" t="s">
        <v>131</v>
      </c>
      <c r="C92" s="320" t="s">
        <v>111</v>
      </c>
      <c r="D92" s="320">
        <v>191.5</v>
      </c>
      <c r="E92" s="35">
        <v>191.5</v>
      </c>
      <c r="F92" s="12">
        <v>191.5</v>
      </c>
      <c r="G92" s="12">
        <v>191.5</v>
      </c>
      <c r="H92" s="551">
        <f t="shared" si="1"/>
        <v>100</v>
      </c>
      <c r="I92" s="35"/>
      <c r="J92" s="321"/>
      <c r="K92" s="321"/>
      <c r="L92" s="462"/>
      <c r="M92" s="267">
        <v>4</v>
      </c>
      <c r="N92" s="268">
        <v>4</v>
      </c>
      <c r="O92" s="449">
        <v>4</v>
      </c>
      <c r="P92" s="267">
        <v>20.100000000000001</v>
      </c>
      <c r="Q92" s="267">
        <v>20.100000000000001</v>
      </c>
      <c r="R92" s="449">
        <v>20.100000000000001</v>
      </c>
      <c r="S92" s="267">
        <v>4.8</v>
      </c>
      <c r="T92" s="267">
        <v>4.8</v>
      </c>
      <c r="U92" s="485">
        <v>4.8</v>
      </c>
      <c r="V92" s="267">
        <v>3.8</v>
      </c>
      <c r="W92" s="267">
        <v>3.8</v>
      </c>
      <c r="X92" s="485">
        <v>3.8</v>
      </c>
      <c r="Y92" s="267">
        <v>86.5</v>
      </c>
      <c r="Z92" s="267">
        <v>86.5</v>
      </c>
      <c r="AA92" s="485">
        <v>86.5</v>
      </c>
      <c r="AB92" s="267">
        <v>72.3</v>
      </c>
      <c r="AC92" s="267">
        <v>72.3</v>
      </c>
      <c r="AD92" s="485">
        <v>72.3</v>
      </c>
      <c r="AE92" s="322"/>
    </row>
    <row r="93" spans="1:31" ht="30" customHeight="1">
      <c r="A93" s="318"/>
      <c r="B93" s="319" t="s">
        <v>91</v>
      </c>
      <c r="C93" s="320" t="s">
        <v>92</v>
      </c>
      <c r="D93" s="320">
        <v>11.4</v>
      </c>
      <c r="E93" s="35">
        <v>11.4</v>
      </c>
      <c r="F93" s="10">
        <v>48.712553495007143</v>
      </c>
      <c r="G93" s="10">
        <v>48.712553495007143</v>
      </c>
      <c r="H93" s="551">
        <f t="shared" si="1"/>
        <v>100</v>
      </c>
      <c r="I93" s="35"/>
      <c r="J93" s="321"/>
      <c r="K93" s="321"/>
      <c r="L93" s="462"/>
      <c r="M93" s="267"/>
      <c r="N93" s="268"/>
      <c r="O93" s="449">
        <v>3</v>
      </c>
      <c r="P93" s="267">
        <v>0.58441558441558439</v>
      </c>
      <c r="Q93" s="267">
        <v>1.7370129870129869</v>
      </c>
      <c r="R93" s="449">
        <v>4.7370129870129869</v>
      </c>
      <c r="S93" s="267">
        <v>0.7303370786516854</v>
      </c>
      <c r="T93" s="267">
        <v>3.9213483146067412</v>
      </c>
      <c r="U93" s="449">
        <v>6.6516853932584272</v>
      </c>
      <c r="V93" s="267">
        <v>0.69767441860465118</v>
      </c>
      <c r="W93" s="267">
        <v>2.558139534883721</v>
      </c>
      <c r="X93" s="449">
        <v>3.8941860465116274</v>
      </c>
      <c r="Y93" s="267">
        <v>0.52777777777777779</v>
      </c>
      <c r="Z93" s="267">
        <v>2.7939814814814814</v>
      </c>
      <c r="AA93" s="449">
        <v>3.1581018518518515</v>
      </c>
      <c r="AB93" s="267">
        <v>0.59352517985611519</v>
      </c>
      <c r="AC93" s="267">
        <v>2.0494604316546763</v>
      </c>
      <c r="AD93" s="449">
        <v>3.8869154676258995</v>
      </c>
      <c r="AE93" s="322"/>
    </row>
    <row r="94" spans="1:31" ht="30" customHeight="1">
      <c r="A94" s="318"/>
      <c r="B94" s="319" t="s">
        <v>93</v>
      </c>
      <c r="C94" s="320" t="s">
        <v>132</v>
      </c>
      <c r="D94" s="320">
        <v>95.963999999999999</v>
      </c>
      <c r="E94" s="35">
        <v>159.94</v>
      </c>
      <c r="F94" s="28">
        <v>682.95</v>
      </c>
      <c r="G94" s="28">
        <v>682.95</v>
      </c>
      <c r="H94" s="551">
        <f t="shared" si="1"/>
        <v>100</v>
      </c>
      <c r="I94" s="35"/>
      <c r="J94" s="321"/>
      <c r="K94" s="321"/>
      <c r="L94" s="462"/>
      <c r="M94" s="267"/>
      <c r="N94" s="267">
        <v>8</v>
      </c>
      <c r="O94" s="449">
        <v>12</v>
      </c>
      <c r="P94" s="267">
        <v>18</v>
      </c>
      <c r="Q94" s="267">
        <v>53.5</v>
      </c>
      <c r="R94" s="449">
        <v>145.9</v>
      </c>
      <c r="S94" s="267">
        <v>13</v>
      </c>
      <c r="T94" s="267">
        <v>69.8</v>
      </c>
      <c r="U94" s="449">
        <v>118.4</v>
      </c>
      <c r="V94" s="267">
        <v>6</v>
      </c>
      <c r="W94" s="267">
        <v>22</v>
      </c>
      <c r="X94" s="449">
        <v>33.489999999999995</v>
      </c>
      <c r="Y94" s="267">
        <v>57</v>
      </c>
      <c r="Z94" s="267">
        <v>301.75</v>
      </c>
      <c r="AA94" s="449">
        <v>341.07499999999999</v>
      </c>
      <c r="AB94" s="267">
        <v>66</v>
      </c>
      <c r="AC94" s="267">
        <v>227.89999999999998</v>
      </c>
      <c r="AD94" s="449">
        <v>432.22499999999997</v>
      </c>
      <c r="AE94" s="322"/>
    </row>
    <row r="95" spans="1:31" s="214" customFormat="1" ht="30" customHeight="1">
      <c r="A95" s="230" t="s">
        <v>114</v>
      </c>
      <c r="B95" s="231" t="s">
        <v>133</v>
      </c>
      <c r="C95" s="232" t="s">
        <v>72</v>
      </c>
      <c r="D95" s="232">
        <v>32.9</v>
      </c>
      <c r="E95" s="38">
        <v>32.9</v>
      </c>
      <c r="F95" s="142">
        <v>32.9</v>
      </c>
      <c r="G95" s="142">
        <v>32.9</v>
      </c>
      <c r="H95" s="551">
        <f t="shared" si="1"/>
        <v>100.00000000000001</v>
      </c>
      <c r="I95" s="38"/>
      <c r="J95" s="235"/>
      <c r="K95" s="236"/>
      <c r="L95" s="459"/>
      <c r="M95" s="235"/>
      <c r="N95" s="236"/>
      <c r="O95" s="459"/>
      <c r="P95" s="235"/>
      <c r="Q95" s="236"/>
      <c r="R95" s="459"/>
      <c r="S95" s="235"/>
      <c r="T95" s="236"/>
      <c r="U95" s="459"/>
      <c r="V95" s="235"/>
      <c r="W95" s="236"/>
      <c r="X95" s="459"/>
      <c r="Y95" s="235"/>
      <c r="Z95" s="236"/>
      <c r="AA95" s="459"/>
      <c r="AB95" s="267">
        <v>32.9</v>
      </c>
      <c r="AC95" s="267">
        <v>32.9</v>
      </c>
      <c r="AD95" s="485">
        <v>32.9</v>
      </c>
    </row>
    <row r="96" spans="1:31" ht="50.25" customHeight="1">
      <c r="A96" s="230"/>
      <c r="B96" s="238" t="s">
        <v>134</v>
      </c>
      <c r="C96" s="232" t="s">
        <v>72</v>
      </c>
      <c r="D96" s="232">
        <v>32.9</v>
      </c>
      <c r="E96" s="38">
        <v>32.9</v>
      </c>
      <c r="F96" s="142">
        <v>32.9</v>
      </c>
      <c r="G96" s="142">
        <v>32.9</v>
      </c>
      <c r="H96" s="551">
        <f t="shared" si="1"/>
        <v>100.00000000000001</v>
      </c>
      <c r="I96" s="38"/>
      <c r="J96" s="235"/>
      <c r="K96" s="236"/>
      <c r="L96" s="459"/>
      <c r="M96" s="235"/>
      <c r="N96" s="236"/>
      <c r="O96" s="459"/>
      <c r="P96" s="235"/>
      <c r="Q96" s="236"/>
      <c r="R96" s="459"/>
      <c r="S96" s="235"/>
      <c r="T96" s="236"/>
      <c r="U96" s="459"/>
      <c r="V96" s="235"/>
      <c r="W96" s="236"/>
      <c r="X96" s="459"/>
      <c r="Y96" s="235"/>
      <c r="Z96" s="236"/>
      <c r="AA96" s="459"/>
      <c r="AB96" s="267">
        <v>32.9</v>
      </c>
      <c r="AC96" s="267">
        <v>32.9</v>
      </c>
      <c r="AD96" s="485">
        <v>32.9</v>
      </c>
    </row>
    <row r="97" spans="1:30" ht="30" customHeight="1">
      <c r="A97" s="230"/>
      <c r="B97" s="231" t="s">
        <v>135</v>
      </c>
      <c r="C97" s="232" t="s">
        <v>80</v>
      </c>
      <c r="D97" s="232">
        <v>16</v>
      </c>
      <c r="E97" s="38">
        <v>16</v>
      </c>
      <c r="F97" s="142">
        <v>16</v>
      </c>
      <c r="G97" s="142">
        <v>16</v>
      </c>
      <c r="H97" s="551">
        <f t="shared" si="1"/>
        <v>100</v>
      </c>
      <c r="I97" s="38"/>
      <c r="J97" s="235"/>
      <c r="K97" s="236"/>
      <c r="L97" s="459"/>
      <c r="M97" s="235"/>
      <c r="N97" s="236"/>
      <c r="O97" s="459"/>
      <c r="P97" s="235"/>
      <c r="Q97" s="236"/>
      <c r="R97" s="459"/>
      <c r="S97" s="235"/>
      <c r="T97" s="236"/>
      <c r="U97" s="459"/>
      <c r="V97" s="235"/>
      <c r="W97" s="236"/>
      <c r="X97" s="459"/>
      <c r="Y97" s="235"/>
      <c r="Z97" s="236"/>
      <c r="AA97" s="459"/>
      <c r="AB97" s="267">
        <v>16</v>
      </c>
      <c r="AC97" s="267">
        <v>16</v>
      </c>
      <c r="AD97" s="485">
        <v>16</v>
      </c>
    </row>
    <row r="98" spans="1:30" s="217" customFormat="1" ht="30" customHeight="1">
      <c r="A98" s="220" t="s">
        <v>18</v>
      </c>
      <c r="B98" s="245" t="s">
        <v>136</v>
      </c>
      <c r="C98" s="221"/>
      <c r="D98" s="221"/>
      <c r="E98" s="221"/>
      <c r="F98" s="246"/>
      <c r="G98" s="246"/>
      <c r="H98" s="221"/>
      <c r="I98" s="221"/>
      <c r="J98" s="228"/>
      <c r="K98" s="229"/>
      <c r="L98" s="444"/>
      <c r="M98" s="228"/>
      <c r="N98" s="229"/>
      <c r="O98" s="444"/>
      <c r="P98" s="228"/>
      <c r="Q98" s="229"/>
      <c r="R98" s="444"/>
      <c r="S98" s="228"/>
      <c r="T98" s="229"/>
      <c r="U98" s="444"/>
      <c r="V98" s="228"/>
      <c r="W98" s="229"/>
      <c r="X98" s="444"/>
      <c r="Y98" s="228"/>
      <c r="Z98" s="229"/>
      <c r="AA98" s="444"/>
      <c r="AB98" s="248"/>
      <c r="AC98" s="229"/>
      <c r="AD98" s="506"/>
    </row>
    <row r="99" spans="1:30" s="217" customFormat="1" ht="36" customHeight="1">
      <c r="A99" s="220">
        <v>1</v>
      </c>
      <c r="B99" s="245" t="s">
        <v>137</v>
      </c>
      <c r="C99" s="221" t="s">
        <v>138</v>
      </c>
      <c r="D99" s="220">
        <v>19306</v>
      </c>
      <c r="E99" s="71">
        <v>19861</v>
      </c>
      <c r="F99" s="249">
        <v>20027</v>
      </c>
      <c r="G99" s="249">
        <v>20027</v>
      </c>
      <c r="H99" s="221">
        <f t="shared" si="1"/>
        <v>100</v>
      </c>
      <c r="I99" s="221"/>
      <c r="J99" s="323">
        <v>830</v>
      </c>
      <c r="K99" s="323">
        <v>846</v>
      </c>
      <c r="L99" s="463">
        <v>867</v>
      </c>
      <c r="M99" s="323">
        <v>1414</v>
      </c>
      <c r="N99" s="323">
        <v>1464</v>
      </c>
      <c r="O99" s="463">
        <v>1474</v>
      </c>
      <c r="P99" s="323">
        <v>4830</v>
      </c>
      <c r="Q99" s="323">
        <v>4830</v>
      </c>
      <c r="R99" s="463">
        <v>4530</v>
      </c>
      <c r="S99" s="323">
        <v>1258</v>
      </c>
      <c r="T99" s="323">
        <v>1288</v>
      </c>
      <c r="U99" s="463">
        <v>1316</v>
      </c>
      <c r="V99" s="323">
        <v>1082</v>
      </c>
      <c r="W99" s="323">
        <v>1152</v>
      </c>
      <c r="X99" s="463">
        <v>1176</v>
      </c>
      <c r="Y99" s="323">
        <v>4888</v>
      </c>
      <c r="Z99" s="323">
        <v>4888</v>
      </c>
      <c r="AA99" s="463">
        <v>4981</v>
      </c>
      <c r="AB99" s="323">
        <v>5559</v>
      </c>
      <c r="AC99" s="323">
        <v>5559</v>
      </c>
      <c r="AD99" s="463">
        <v>5861</v>
      </c>
    </row>
    <row r="100" spans="1:30" ht="30" customHeight="1">
      <c r="A100" s="230"/>
      <c r="B100" s="231" t="s">
        <v>139</v>
      </c>
      <c r="C100" s="232" t="s">
        <v>138</v>
      </c>
      <c r="D100" s="230">
        <v>1417</v>
      </c>
      <c r="E100" s="31">
        <v>1400</v>
      </c>
      <c r="F100" s="31">
        <v>1400</v>
      </c>
      <c r="G100" s="31">
        <v>1400</v>
      </c>
      <c r="H100" s="551">
        <f t="shared" si="1"/>
        <v>100</v>
      </c>
      <c r="I100" s="232"/>
      <c r="J100" s="304">
        <v>40</v>
      </c>
      <c r="K100" s="305">
        <v>40</v>
      </c>
      <c r="L100" s="458">
        <v>30</v>
      </c>
      <c r="M100" s="304">
        <v>28</v>
      </c>
      <c r="N100" s="305">
        <v>28</v>
      </c>
      <c r="O100" s="458">
        <v>25</v>
      </c>
      <c r="P100" s="304">
        <v>65</v>
      </c>
      <c r="Q100" s="304">
        <v>65</v>
      </c>
      <c r="R100" s="479">
        <v>65</v>
      </c>
      <c r="S100" s="304">
        <v>65</v>
      </c>
      <c r="T100" s="304">
        <v>65</v>
      </c>
      <c r="U100" s="460">
        <v>55</v>
      </c>
      <c r="V100" s="304">
        <v>12</v>
      </c>
      <c r="W100" s="304">
        <v>12</v>
      </c>
      <c r="X100" s="460">
        <v>10</v>
      </c>
      <c r="Y100" s="304">
        <v>180</v>
      </c>
      <c r="Z100" s="304">
        <v>180</v>
      </c>
      <c r="AA100" s="460">
        <v>180</v>
      </c>
      <c r="AB100" s="306">
        <v>1010</v>
      </c>
      <c r="AC100" s="304">
        <v>1010</v>
      </c>
      <c r="AD100" s="460">
        <v>1080</v>
      </c>
    </row>
    <row r="101" spans="1:30" ht="30" customHeight="1">
      <c r="A101" s="230"/>
      <c r="B101" s="231" t="s">
        <v>140</v>
      </c>
      <c r="C101" s="232" t="s">
        <v>138</v>
      </c>
      <c r="D101" s="230">
        <v>690</v>
      </c>
      <c r="E101" s="31">
        <v>643</v>
      </c>
      <c r="F101" s="31">
        <v>643</v>
      </c>
      <c r="G101" s="31">
        <v>643</v>
      </c>
      <c r="H101" s="551">
        <f t="shared" si="1"/>
        <v>100</v>
      </c>
      <c r="I101" s="232"/>
      <c r="J101" s="304">
        <v>5</v>
      </c>
      <c r="K101" s="305">
        <v>5</v>
      </c>
      <c r="L101" s="458">
        <v>5</v>
      </c>
      <c r="M101" s="304">
        <v>150</v>
      </c>
      <c r="N101" s="305">
        <v>150</v>
      </c>
      <c r="O101" s="458">
        <v>120</v>
      </c>
      <c r="P101" s="304">
        <v>35</v>
      </c>
      <c r="Q101" s="304">
        <v>35</v>
      </c>
      <c r="R101" s="479">
        <v>35</v>
      </c>
      <c r="S101" s="304">
        <v>3</v>
      </c>
      <c r="T101" s="304">
        <v>3</v>
      </c>
      <c r="U101" s="460">
        <v>3</v>
      </c>
      <c r="V101" s="304">
        <v>60</v>
      </c>
      <c r="W101" s="304">
        <v>60</v>
      </c>
      <c r="X101" s="460">
        <v>50</v>
      </c>
      <c r="Y101" s="304">
        <v>60</v>
      </c>
      <c r="Z101" s="304">
        <v>60</v>
      </c>
      <c r="AA101" s="460">
        <v>60</v>
      </c>
      <c r="AB101" s="306">
        <v>330</v>
      </c>
      <c r="AC101" s="304">
        <v>330</v>
      </c>
      <c r="AD101" s="460">
        <v>390</v>
      </c>
    </row>
    <row r="102" spans="1:30" ht="34.5" customHeight="1">
      <c r="A102" s="230"/>
      <c r="B102" s="231" t="s">
        <v>141</v>
      </c>
      <c r="C102" s="232" t="s">
        <v>138</v>
      </c>
      <c r="D102" s="230">
        <v>543</v>
      </c>
      <c r="E102" s="31">
        <v>537</v>
      </c>
      <c r="F102" s="31">
        <v>633</v>
      </c>
      <c r="G102" s="31">
        <v>633</v>
      </c>
      <c r="H102" s="551">
        <f t="shared" si="1"/>
        <v>100</v>
      </c>
      <c r="I102" s="232"/>
      <c r="J102" s="304">
        <v>2</v>
      </c>
      <c r="K102" s="305">
        <v>18</v>
      </c>
      <c r="L102" s="458">
        <v>18</v>
      </c>
      <c r="M102" s="304">
        <v>35</v>
      </c>
      <c r="N102" s="305">
        <v>85</v>
      </c>
      <c r="O102" s="458">
        <v>80</v>
      </c>
      <c r="P102" s="304"/>
      <c r="Q102" s="304">
        <v>0</v>
      </c>
      <c r="R102" s="479">
        <v>0</v>
      </c>
      <c r="S102" s="304">
        <v>50</v>
      </c>
      <c r="T102" s="304">
        <v>80</v>
      </c>
      <c r="U102" s="460">
        <v>75</v>
      </c>
      <c r="V102" s="304">
        <v>50</v>
      </c>
      <c r="W102" s="304">
        <v>50</v>
      </c>
      <c r="X102" s="460">
        <v>50</v>
      </c>
      <c r="Y102" s="304">
        <v>180</v>
      </c>
      <c r="Z102" s="304">
        <v>180</v>
      </c>
      <c r="AA102" s="460">
        <v>180</v>
      </c>
      <c r="AB102" s="306">
        <v>220</v>
      </c>
      <c r="AC102" s="304">
        <v>220</v>
      </c>
      <c r="AD102" s="460">
        <v>250</v>
      </c>
    </row>
    <row r="103" spans="1:30" ht="34.5" customHeight="1">
      <c r="A103" s="230"/>
      <c r="B103" s="231" t="s">
        <v>142</v>
      </c>
      <c r="C103" s="232" t="s">
        <v>138</v>
      </c>
      <c r="D103" s="230">
        <v>15773</v>
      </c>
      <c r="E103" s="31">
        <v>16376</v>
      </c>
      <c r="F103" s="31">
        <v>16376</v>
      </c>
      <c r="G103" s="31">
        <v>16376</v>
      </c>
      <c r="H103" s="551">
        <f t="shared" si="1"/>
        <v>100</v>
      </c>
      <c r="I103" s="232"/>
      <c r="J103" s="304">
        <v>783</v>
      </c>
      <c r="K103" s="305">
        <v>783</v>
      </c>
      <c r="L103" s="305">
        <f>814+37+2</f>
        <v>853</v>
      </c>
      <c r="M103" s="304">
        <v>1201</v>
      </c>
      <c r="N103" s="305">
        <v>1201</v>
      </c>
      <c r="O103" s="305">
        <f>1249+37</f>
        <v>1286</v>
      </c>
      <c r="P103" s="304">
        <v>4730</v>
      </c>
      <c r="Q103" s="304">
        <v>4730</v>
      </c>
      <c r="R103" s="305">
        <f>4430+37</f>
        <v>4467</v>
      </c>
      <c r="S103" s="304">
        <v>1097</v>
      </c>
      <c r="T103" s="304">
        <v>1097</v>
      </c>
      <c r="U103" s="305">
        <f>1140+37</f>
        <v>1177</v>
      </c>
      <c r="V103" s="304">
        <v>900</v>
      </c>
      <c r="W103" s="304">
        <v>900</v>
      </c>
      <c r="X103" s="305">
        <f>936+37</f>
        <v>973</v>
      </c>
      <c r="Y103" s="304">
        <v>4098</v>
      </c>
      <c r="Z103" s="304">
        <v>4098</v>
      </c>
      <c r="AA103" s="305">
        <f>4261+37</f>
        <v>4298</v>
      </c>
      <c r="AB103" s="306">
        <v>3567</v>
      </c>
      <c r="AC103" s="304">
        <v>3567</v>
      </c>
      <c r="AD103" s="305">
        <f>3709+37</f>
        <v>3746</v>
      </c>
    </row>
    <row r="104" spans="1:30" ht="34.5" customHeight="1">
      <c r="A104" s="230"/>
      <c r="B104" s="231" t="s">
        <v>143</v>
      </c>
      <c r="C104" s="232" t="s">
        <v>138</v>
      </c>
      <c r="D104" s="230">
        <v>883</v>
      </c>
      <c r="E104" s="31">
        <v>905</v>
      </c>
      <c r="F104" s="31">
        <v>975</v>
      </c>
      <c r="G104" s="31">
        <v>975</v>
      </c>
      <c r="H104" s="551">
        <f t="shared" si="1"/>
        <v>100</v>
      </c>
      <c r="I104" s="232"/>
      <c r="J104" s="304"/>
      <c r="K104" s="305">
        <v>0</v>
      </c>
      <c r="L104" s="458">
        <v>0</v>
      </c>
      <c r="M104" s="304"/>
      <c r="N104" s="305">
        <v>0</v>
      </c>
      <c r="O104" s="479">
        <v>0</v>
      </c>
      <c r="P104" s="304"/>
      <c r="Q104" s="304">
        <v>0</v>
      </c>
      <c r="R104" s="479">
        <v>0</v>
      </c>
      <c r="S104" s="304">
        <v>43</v>
      </c>
      <c r="T104" s="304">
        <v>43</v>
      </c>
      <c r="U104" s="460">
        <v>43</v>
      </c>
      <c r="V104" s="304">
        <v>60</v>
      </c>
      <c r="W104" s="304">
        <v>130</v>
      </c>
      <c r="X104" s="460">
        <v>130</v>
      </c>
      <c r="Y104" s="304">
        <v>370</v>
      </c>
      <c r="Z104" s="304">
        <v>370</v>
      </c>
      <c r="AA104" s="460">
        <v>300</v>
      </c>
      <c r="AB104" s="306">
        <v>432</v>
      </c>
      <c r="AC104" s="304">
        <v>432</v>
      </c>
      <c r="AD104" s="460">
        <v>432</v>
      </c>
    </row>
    <row r="105" spans="1:30" s="217" customFormat="1" ht="44.25" customHeight="1">
      <c r="A105" s="220">
        <v>2</v>
      </c>
      <c r="B105" s="245" t="s">
        <v>144</v>
      </c>
      <c r="C105" s="221" t="s">
        <v>138</v>
      </c>
      <c r="D105" s="220">
        <v>109096</v>
      </c>
      <c r="E105" s="71">
        <v>110145</v>
      </c>
      <c r="F105" s="249">
        <v>110145</v>
      </c>
      <c r="G105" s="249">
        <v>110145</v>
      </c>
      <c r="H105" s="221">
        <f t="shared" si="1"/>
        <v>100</v>
      </c>
      <c r="I105" s="221"/>
      <c r="J105" s="324">
        <v>6569</v>
      </c>
      <c r="K105" s="325">
        <v>6569</v>
      </c>
      <c r="L105" s="325">
        <f>6634+109</f>
        <v>6743</v>
      </c>
      <c r="M105" s="325">
        <v>10711</v>
      </c>
      <c r="N105" s="325">
        <v>10711</v>
      </c>
      <c r="O105" s="325">
        <f>10818+108</f>
        <v>10926</v>
      </c>
      <c r="P105" s="324">
        <v>12227</v>
      </c>
      <c r="Q105" s="324">
        <v>12227</v>
      </c>
      <c r="R105" s="325">
        <f>12349+108</f>
        <v>12457</v>
      </c>
      <c r="S105" s="324">
        <v>8486</v>
      </c>
      <c r="T105" s="324">
        <v>8486</v>
      </c>
      <c r="U105" s="325">
        <f>8570+108</f>
        <v>8678</v>
      </c>
      <c r="V105" s="324">
        <v>15251</v>
      </c>
      <c r="W105" s="326">
        <v>15251</v>
      </c>
      <c r="X105" s="325">
        <f>15403+108</f>
        <v>15511</v>
      </c>
      <c r="Y105" s="324">
        <v>32828</v>
      </c>
      <c r="Z105" s="326">
        <v>32828</v>
      </c>
      <c r="AA105" s="325">
        <f>33156+108</f>
        <v>33264</v>
      </c>
      <c r="AB105" s="327">
        <v>24073</v>
      </c>
      <c r="AC105" s="326">
        <v>24073</v>
      </c>
      <c r="AD105" s="325">
        <f>24313+108</f>
        <v>24421</v>
      </c>
    </row>
    <row r="106" spans="1:30" ht="37.5" hidden="1" customHeight="1">
      <c r="A106" s="230"/>
      <c r="B106" s="231" t="s">
        <v>145</v>
      </c>
      <c r="C106" s="232" t="s">
        <v>146</v>
      </c>
      <c r="D106" s="232">
        <v>2535.2387755200002</v>
      </c>
      <c r="E106" s="31">
        <v>0</v>
      </c>
      <c r="F106" s="142">
        <v>0</v>
      </c>
      <c r="G106" s="142">
        <v>0</v>
      </c>
      <c r="H106" s="221" t="e">
        <f t="shared" si="1"/>
        <v>#DIV/0!</v>
      </c>
      <c r="I106" s="232"/>
      <c r="J106" s="243"/>
      <c r="K106" s="237"/>
      <c r="L106" s="464"/>
      <c r="M106" s="243"/>
      <c r="N106" s="237"/>
      <c r="O106" s="464"/>
      <c r="P106" s="243"/>
      <c r="Q106" s="237"/>
      <c r="R106" s="464"/>
      <c r="S106" s="243"/>
      <c r="T106" s="237"/>
      <c r="U106" s="464"/>
      <c r="V106" s="243"/>
      <c r="W106" s="237"/>
      <c r="X106" s="464"/>
      <c r="Y106" s="243"/>
      <c r="Z106" s="237"/>
      <c r="AA106" s="464"/>
      <c r="AB106" s="243"/>
      <c r="AC106" s="237"/>
      <c r="AD106" s="464"/>
    </row>
    <row r="107" spans="1:30" ht="32.25" hidden="1" customHeight="1">
      <c r="A107" s="230"/>
      <c r="B107" s="231" t="s">
        <v>147</v>
      </c>
      <c r="C107" s="232" t="s">
        <v>148</v>
      </c>
      <c r="D107" s="232">
        <v>2214.5</v>
      </c>
      <c r="E107" s="31">
        <v>0</v>
      </c>
      <c r="F107" s="142">
        <v>0</v>
      </c>
      <c r="G107" s="142">
        <v>0</v>
      </c>
      <c r="H107" s="221" t="e">
        <f t="shared" si="1"/>
        <v>#DIV/0!</v>
      </c>
      <c r="I107" s="232"/>
      <c r="J107" s="328"/>
      <c r="K107" s="329"/>
      <c r="L107" s="465"/>
      <c r="M107" s="330"/>
      <c r="N107" s="331"/>
      <c r="O107" s="472"/>
      <c r="P107" s="330"/>
      <c r="Q107" s="331"/>
      <c r="R107" s="472"/>
      <c r="S107" s="233"/>
      <c r="T107" s="234"/>
      <c r="U107" s="441"/>
      <c r="V107" s="143"/>
      <c r="W107" s="274"/>
      <c r="X107" s="500"/>
      <c r="Y107" s="143"/>
      <c r="Z107" s="274"/>
      <c r="AA107" s="500"/>
      <c r="AB107" s="243"/>
      <c r="AC107" s="274"/>
      <c r="AD107" s="464"/>
    </row>
    <row r="108" spans="1:30" s="217" customFormat="1" ht="36" customHeight="1">
      <c r="A108" s="220">
        <v>3</v>
      </c>
      <c r="B108" s="245" t="s">
        <v>149</v>
      </c>
      <c r="C108" s="221" t="s">
        <v>80</v>
      </c>
      <c r="D108" s="221">
        <v>2535.2387755200002</v>
      </c>
      <c r="E108" s="71">
        <v>2615.1860999999999</v>
      </c>
      <c r="F108" s="246">
        <v>2619.4582360000004</v>
      </c>
      <c r="G108" s="246">
        <v>2619.4582360000004</v>
      </c>
      <c r="H108" s="221">
        <f t="shared" si="1"/>
        <v>100</v>
      </c>
      <c r="I108" s="221"/>
      <c r="J108" s="291">
        <v>125</v>
      </c>
      <c r="K108" s="291">
        <v>125.912136</v>
      </c>
      <c r="L108" s="454">
        <v>129.761448</v>
      </c>
      <c r="M108" s="291">
        <v>220</v>
      </c>
      <c r="N108" s="291">
        <v>220</v>
      </c>
      <c r="O108" s="454">
        <v>228.23674056000002</v>
      </c>
      <c r="P108" s="291">
        <v>673.04419999999993</v>
      </c>
      <c r="Q108" s="291">
        <v>673.04419999999993</v>
      </c>
      <c r="R108" s="454">
        <v>632.19939999999997</v>
      </c>
      <c r="S108" s="291">
        <v>168.83088000000001</v>
      </c>
      <c r="T108" s="291">
        <v>170.72087999999999</v>
      </c>
      <c r="U108" s="454">
        <v>175.6266</v>
      </c>
      <c r="V108" s="291">
        <v>151.7149</v>
      </c>
      <c r="W108" s="291">
        <v>153.1849</v>
      </c>
      <c r="X108" s="454">
        <v>157.631348</v>
      </c>
      <c r="Y108" s="291">
        <v>630.54268800000011</v>
      </c>
      <c r="Z108" s="291">
        <v>630.54268800000011</v>
      </c>
      <c r="AA108" s="454">
        <v>651.13581599999998</v>
      </c>
      <c r="AB108" s="291">
        <v>646.05343200000004</v>
      </c>
      <c r="AC108" s="291">
        <v>646.05343200000004</v>
      </c>
      <c r="AD108" s="454">
        <v>676.42562399999997</v>
      </c>
    </row>
    <row r="109" spans="1:30" ht="36" customHeight="1">
      <c r="A109" s="230"/>
      <c r="B109" s="231" t="s">
        <v>150</v>
      </c>
      <c r="C109" s="232" t="s">
        <v>80</v>
      </c>
      <c r="D109" s="232">
        <v>2214.5</v>
      </c>
      <c r="E109" s="38">
        <v>2259</v>
      </c>
      <c r="F109" s="142">
        <v>2259</v>
      </c>
      <c r="G109" s="142">
        <v>2259</v>
      </c>
      <c r="H109" s="551">
        <f t="shared" si="1"/>
        <v>100</v>
      </c>
      <c r="I109" s="232"/>
      <c r="J109" s="267">
        <v>111</v>
      </c>
      <c r="K109" s="267">
        <v>111</v>
      </c>
      <c r="L109" s="449">
        <v>115.223328</v>
      </c>
      <c r="M109" s="267">
        <v>188</v>
      </c>
      <c r="N109" s="267">
        <v>188</v>
      </c>
      <c r="O109" s="449">
        <v>195.773256</v>
      </c>
      <c r="P109" s="267">
        <v>647</v>
      </c>
      <c r="Q109" s="267">
        <v>647</v>
      </c>
      <c r="R109" s="449">
        <v>606.024</v>
      </c>
      <c r="S109" s="267">
        <v>149</v>
      </c>
      <c r="T109" s="267">
        <v>149</v>
      </c>
      <c r="U109" s="449">
        <v>151.84800000000001</v>
      </c>
      <c r="V109" s="267">
        <v>126</v>
      </c>
      <c r="W109" s="267">
        <v>126</v>
      </c>
      <c r="X109" s="449">
        <v>131.01004800000001</v>
      </c>
      <c r="Y109" s="267">
        <v>541</v>
      </c>
      <c r="Z109" s="267">
        <v>541</v>
      </c>
      <c r="AA109" s="449">
        <v>562.34973600000001</v>
      </c>
      <c r="AB109" s="267">
        <v>497</v>
      </c>
      <c r="AC109" s="267">
        <v>497</v>
      </c>
      <c r="AD109" s="449">
        <v>516.20378400000004</v>
      </c>
    </row>
    <row r="110" spans="1:30" s="217" customFormat="1" ht="36" customHeight="1">
      <c r="A110" s="220" t="s">
        <v>151</v>
      </c>
      <c r="B110" s="221" t="s">
        <v>152</v>
      </c>
      <c r="C110" s="221"/>
      <c r="D110" s="221"/>
      <c r="E110" s="71"/>
      <c r="F110" s="246"/>
      <c r="G110" s="246"/>
      <c r="H110" s="221"/>
      <c r="I110" s="221"/>
      <c r="J110" s="332"/>
      <c r="K110" s="333"/>
      <c r="L110" s="466"/>
      <c r="M110" s="332"/>
      <c r="N110" s="333"/>
      <c r="O110" s="466"/>
      <c r="P110" s="332"/>
      <c r="Q110" s="333"/>
      <c r="R110" s="466"/>
      <c r="S110" s="332"/>
      <c r="T110" s="333"/>
      <c r="U110" s="466"/>
      <c r="V110" s="332"/>
      <c r="W110" s="333"/>
      <c r="X110" s="466"/>
      <c r="Y110" s="332"/>
      <c r="Z110" s="333"/>
      <c r="AA110" s="466"/>
      <c r="AB110" s="248"/>
      <c r="AC110" s="333"/>
      <c r="AD110" s="466"/>
    </row>
    <row r="111" spans="1:30" s="214" customFormat="1" ht="37.5" customHeight="1">
      <c r="A111" s="230"/>
      <c r="B111" s="231" t="s">
        <v>153</v>
      </c>
      <c r="C111" s="232" t="s">
        <v>72</v>
      </c>
      <c r="D111" s="232">
        <v>118.71</v>
      </c>
      <c r="E111" s="38">
        <v>118.71</v>
      </c>
      <c r="F111" s="132">
        <v>118.71</v>
      </c>
      <c r="G111" s="132">
        <v>118.71</v>
      </c>
      <c r="H111" s="551">
        <f t="shared" si="1"/>
        <v>99.999999999999986</v>
      </c>
      <c r="I111" s="35"/>
      <c r="J111" s="244">
        <v>1</v>
      </c>
      <c r="K111" s="239">
        <v>1</v>
      </c>
      <c r="L111" s="442">
        <v>1</v>
      </c>
      <c r="M111" s="244">
        <v>3.7</v>
      </c>
      <c r="N111" s="239">
        <v>3.7</v>
      </c>
      <c r="O111" s="467">
        <v>3.7</v>
      </c>
      <c r="P111" s="244">
        <v>25.9</v>
      </c>
      <c r="Q111" s="244">
        <v>25.9</v>
      </c>
      <c r="R111" s="467">
        <v>25.9</v>
      </c>
      <c r="S111" s="244">
        <v>2.4500000000000002</v>
      </c>
      <c r="T111" s="244">
        <v>2.4500000000000002</v>
      </c>
      <c r="U111" s="496">
        <v>2.4500000000000002</v>
      </c>
      <c r="V111" s="244">
        <v>1.64</v>
      </c>
      <c r="W111" s="244">
        <v>1.64</v>
      </c>
      <c r="X111" s="496">
        <v>1.64</v>
      </c>
      <c r="Y111" s="244">
        <v>77.42</v>
      </c>
      <c r="Z111" s="244">
        <v>77.42</v>
      </c>
      <c r="AA111" s="496">
        <v>77.42</v>
      </c>
      <c r="AB111" s="244">
        <v>6.6</v>
      </c>
      <c r="AC111" s="244">
        <v>6.6</v>
      </c>
      <c r="AD111" s="496">
        <v>3.9999999999999996</v>
      </c>
    </row>
    <row r="112" spans="1:30" ht="36" customHeight="1">
      <c r="A112" s="230"/>
      <c r="B112" s="231" t="s">
        <v>154</v>
      </c>
      <c r="C112" s="232" t="s">
        <v>72</v>
      </c>
      <c r="D112" s="232">
        <v>118.71</v>
      </c>
      <c r="E112" s="38">
        <v>118.71</v>
      </c>
      <c r="F112" s="142">
        <v>118.71</v>
      </c>
      <c r="G112" s="142">
        <v>118.71</v>
      </c>
      <c r="H112" s="551">
        <f t="shared" si="1"/>
        <v>99.999999999999986</v>
      </c>
      <c r="I112" s="35"/>
      <c r="J112" s="244">
        <v>1</v>
      </c>
      <c r="K112" s="239">
        <v>1</v>
      </c>
      <c r="L112" s="442">
        <v>1</v>
      </c>
      <c r="M112" s="244">
        <v>3.7</v>
      </c>
      <c r="N112" s="239">
        <v>3.7</v>
      </c>
      <c r="O112" s="467">
        <v>3.7</v>
      </c>
      <c r="P112" s="244">
        <v>25.9</v>
      </c>
      <c r="Q112" s="244">
        <v>25.9</v>
      </c>
      <c r="R112" s="467">
        <v>25.9</v>
      </c>
      <c r="S112" s="244">
        <v>2.4500000000000002</v>
      </c>
      <c r="T112" s="244">
        <v>2.4500000000000002</v>
      </c>
      <c r="U112" s="496">
        <v>2.4500000000000002</v>
      </c>
      <c r="V112" s="244">
        <v>1.64</v>
      </c>
      <c r="W112" s="244">
        <v>1.64</v>
      </c>
      <c r="X112" s="496">
        <v>1.64</v>
      </c>
      <c r="Y112" s="244">
        <v>77.42</v>
      </c>
      <c r="Z112" s="244">
        <v>77.42</v>
      </c>
      <c r="AA112" s="496">
        <v>77.42</v>
      </c>
      <c r="AB112" s="244">
        <v>6.6</v>
      </c>
      <c r="AC112" s="244">
        <v>6.6</v>
      </c>
      <c r="AD112" s="496">
        <v>3.9999999999999996</v>
      </c>
    </row>
    <row r="113" spans="1:31" ht="36" customHeight="1">
      <c r="A113" s="230"/>
      <c r="B113" s="238" t="s">
        <v>91</v>
      </c>
      <c r="C113" s="232" t="s">
        <v>92</v>
      </c>
      <c r="D113" s="232">
        <v>42.828826552101766</v>
      </c>
      <c r="E113" s="38">
        <v>42.82621514615451</v>
      </c>
      <c r="F113" s="142">
        <v>42.82874231320023</v>
      </c>
      <c r="G113" s="142">
        <v>42.82874231320023</v>
      </c>
      <c r="H113" s="551">
        <f t="shared" si="1"/>
        <v>100</v>
      </c>
      <c r="I113" s="35"/>
      <c r="J113" s="244">
        <v>43</v>
      </c>
      <c r="K113" s="239">
        <v>43</v>
      </c>
      <c r="L113" s="442">
        <v>43</v>
      </c>
      <c r="M113" s="244">
        <v>57</v>
      </c>
      <c r="N113" s="239">
        <v>57</v>
      </c>
      <c r="O113" s="467">
        <v>57</v>
      </c>
      <c r="P113" s="244">
        <v>43.011583011583021</v>
      </c>
      <c r="Q113" s="244">
        <v>43.011583011583021</v>
      </c>
      <c r="R113" s="467">
        <v>43</v>
      </c>
      <c r="S113" s="244">
        <v>42.857142857142854</v>
      </c>
      <c r="T113" s="244">
        <v>42.857142857142854</v>
      </c>
      <c r="U113" s="496">
        <v>43</v>
      </c>
      <c r="V113" s="244">
        <v>43.292682926829265</v>
      </c>
      <c r="W113" s="244">
        <v>43.292682926829265</v>
      </c>
      <c r="X113" s="496">
        <v>43</v>
      </c>
      <c r="Y113" s="244">
        <v>42.999225006458275</v>
      </c>
      <c r="Z113" s="244">
        <v>42.999225006458275</v>
      </c>
      <c r="AA113" s="496">
        <v>43</v>
      </c>
      <c r="AB113" s="244">
        <v>31.969696969696972</v>
      </c>
      <c r="AC113" s="244">
        <v>32</v>
      </c>
      <c r="AD113" s="467">
        <v>32</v>
      </c>
    </row>
    <row r="114" spans="1:31" ht="36" customHeight="1">
      <c r="A114" s="230"/>
      <c r="B114" s="238" t="s">
        <v>93</v>
      </c>
      <c r="C114" s="232" t="s">
        <v>80</v>
      </c>
      <c r="D114" s="232">
        <v>508.42099999999999</v>
      </c>
      <c r="E114" s="38">
        <v>508.39000000000021</v>
      </c>
      <c r="F114" s="142">
        <v>508.41999999999996</v>
      </c>
      <c r="G114" s="142">
        <v>508.41999999999996</v>
      </c>
      <c r="H114" s="551">
        <f t="shared" si="1"/>
        <v>100.00000000000001</v>
      </c>
      <c r="I114" s="35"/>
      <c r="J114" s="244">
        <v>4.3</v>
      </c>
      <c r="K114" s="244">
        <v>4.3</v>
      </c>
      <c r="L114" s="467">
        <v>4.3</v>
      </c>
      <c r="M114" s="244">
        <v>21.1</v>
      </c>
      <c r="N114" s="239">
        <v>21.1</v>
      </c>
      <c r="O114" s="467">
        <v>21.09</v>
      </c>
      <c r="P114" s="244">
        <v>111.4</v>
      </c>
      <c r="Q114" s="244">
        <v>111.4</v>
      </c>
      <c r="R114" s="467">
        <v>111.37</v>
      </c>
      <c r="S114" s="244">
        <v>10.5</v>
      </c>
      <c r="T114" s="244">
        <v>10.5</v>
      </c>
      <c r="U114" s="496">
        <v>10.535</v>
      </c>
      <c r="V114" s="244">
        <v>7.1</v>
      </c>
      <c r="W114" s="244">
        <v>7.0999999999999988</v>
      </c>
      <c r="X114" s="496">
        <v>7.0999999999999988</v>
      </c>
      <c r="Y114" s="244">
        <v>332.9</v>
      </c>
      <c r="Z114" s="244">
        <v>332.9</v>
      </c>
      <c r="AA114" s="496">
        <v>332.90600000000001</v>
      </c>
      <c r="AB114" s="244">
        <v>21.1</v>
      </c>
      <c r="AC114" s="244">
        <v>21.119999999999997</v>
      </c>
      <c r="AD114" s="467">
        <v>12.799999999999999</v>
      </c>
    </row>
    <row r="115" spans="1:31" s="217" customFormat="1" ht="36" customHeight="1">
      <c r="A115" s="220" t="s">
        <v>155</v>
      </c>
      <c r="B115" s="221" t="s">
        <v>156</v>
      </c>
      <c r="C115" s="221"/>
      <c r="D115" s="283"/>
      <c r="E115" s="221"/>
      <c r="F115" s="221"/>
      <c r="G115" s="221"/>
      <c r="H115" s="221"/>
      <c r="I115" s="335"/>
      <c r="J115" s="226"/>
      <c r="K115" s="227"/>
      <c r="L115" s="440"/>
      <c r="M115" s="226"/>
      <c r="N115" s="227"/>
      <c r="O115" s="440"/>
      <c r="P115" s="226"/>
      <c r="Q115" s="227"/>
      <c r="R115" s="440"/>
      <c r="S115" s="226"/>
      <c r="T115" s="227"/>
      <c r="U115" s="440"/>
      <c r="V115" s="226"/>
      <c r="W115" s="227"/>
      <c r="X115" s="440"/>
      <c r="Y115" s="226"/>
      <c r="Z115" s="227"/>
      <c r="AA115" s="440"/>
      <c r="AB115" s="248"/>
      <c r="AC115" s="227"/>
      <c r="AD115" s="506"/>
    </row>
    <row r="116" spans="1:31" s="217" customFormat="1" ht="36" customHeight="1">
      <c r="A116" s="220">
        <v>1</v>
      </c>
      <c r="B116" s="245" t="s">
        <v>157</v>
      </c>
      <c r="C116" s="221" t="s">
        <v>21</v>
      </c>
      <c r="D116" s="221">
        <v>27.849430067537227</v>
      </c>
      <c r="E116" s="247">
        <v>28.008183328017477</v>
      </c>
      <c r="F116" s="247">
        <v>28.042968665326864</v>
      </c>
      <c r="G116" s="247">
        <v>28.042968665326864</v>
      </c>
      <c r="H116" s="221">
        <f t="shared" si="1"/>
        <v>100.00000000000001</v>
      </c>
      <c r="I116" s="335"/>
      <c r="J116" s="336">
        <v>15.813312327688065</v>
      </c>
      <c r="K116" s="337">
        <v>16.669948798739661</v>
      </c>
      <c r="L116" s="468">
        <v>17.74812918471839</v>
      </c>
      <c r="M116" s="337">
        <v>8.1069411581837958</v>
      </c>
      <c r="N116" s="337">
        <v>8.1466641336073646</v>
      </c>
      <c r="O116" s="468">
        <v>9.3348992245384377</v>
      </c>
      <c r="P116" s="336">
        <v>2.4138004563191675</v>
      </c>
      <c r="Q116" s="336">
        <v>2.4138004563191675</v>
      </c>
      <c r="R116" s="488">
        <v>3.3520267820969356</v>
      </c>
      <c r="S116" s="337">
        <v>11.350379544546543</v>
      </c>
      <c r="T116" s="337">
        <v>11.350379544546543</v>
      </c>
      <c r="U116" s="468">
        <v>12.093487814622453</v>
      </c>
      <c r="V116" s="337">
        <v>20.192167284833971</v>
      </c>
      <c r="W116" s="337">
        <v>20.192167284833971</v>
      </c>
      <c r="X116" s="468">
        <v>20.192167284833971</v>
      </c>
      <c r="Y116" s="337">
        <v>8.9738237894116484</v>
      </c>
      <c r="Z116" s="337">
        <v>9.0294830239334711</v>
      </c>
      <c r="AA116" s="468">
        <v>9.436695805912974</v>
      </c>
      <c r="AB116" s="337">
        <v>42.702851831415707</v>
      </c>
      <c r="AC116" s="337">
        <v>42.702851831415707</v>
      </c>
      <c r="AD116" s="468">
        <v>42.769509363531668</v>
      </c>
    </row>
    <row r="117" spans="1:31" s="217" customFormat="1" ht="36" customHeight="1">
      <c r="A117" s="220">
        <v>2</v>
      </c>
      <c r="B117" s="245" t="s">
        <v>158</v>
      </c>
      <c r="C117" s="221" t="s">
        <v>72</v>
      </c>
      <c r="D117" s="221">
        <v>3759.1100000000006</v>
      </c>
      <c r="E117" s="246">
        <v>3759.11</v>
      </c>
      <c r="F117" s="246">
        <v>3759.11</v>
      </c>
      <c r="G117" s="246">
        <v>3759.11</v>
      </c>
      <c r="H117" s="221">
        <f t="shared" si="1"/>
        <v>99.999999999999986</v>
      </c>
      <c r="I117" s="335"/>
      <c r="J117" s="336">
        <v>52.23</v>
      </c>
      <c r="K117" s="337">
        <v>52.23</v>
      </c>
      <c r="L117" s="468">
        <v>52.23</v>
      </c>
      <c r="M117" s="336">
        <v>20.23</v>
      </c>
      <c r="N117" s="337">
        <v>20.23</v>
      </c>
      <c r="O117" s="468">
        <v>20.23</v>
      </c>
      <c r="P117" s="336">
        <v>16.59</v>
      </c>
      <c r="Q117" s="337">
        <v>16.59</v>
      </c>
      <c r="R117" s="468">
        <v>16.59</v>
      </c>
      <c r="S117" s="336">
        <v>31.88</v>
      </c>
      <c r="T117" s="337">
        <v>31.88</v>
      </c>
      <c r="U117" s="468">
        <v>31.88</v>
      </c>
      <c r="V117" s="336">
        <v>91.77</v>
      </c>
      <c r="W117" s="337">
        <v>91.77</v>
      </c>
      <c r="X117" s="468">
        <v>91.77</v>
      </c>
      <c r="Y117" s="336">
        <v>419.47</v>
      </c>
      <c r="Z117" s="337">
        <v>419.47</v>
      </c>
      <c r="AA117" s="468">
        <v>419.47</v>
      </c>
      <c r="AB117" s="336">
        <v>3126.94</v>
      </c>
      <c r="AC117" s="337">
        <v>3126.94</v>
      </c>
      <c r="AD117" s="468">
        <v>3126.94</v>
      </c>
    </row>
    <row r="118" spans="1:31" s="340" customFormat="1" ht="45.75" customHeight="1">
      <c r="A118" s="230"/>
      <c r="B118" s="238" t="s">
        <v>159</v>
      </c>
      <c r="C118" s="232" t="s">
        <v>72</v>
      </c>
      <c r="D118" s="232">
        <v>2649.45</v>
      </c>
      <c r="E118" s="142">
        <v>2664.84</v>
      </c>
      <c r="F118" s="142">
        <f t="shared" ref="F118:G126" si="2">+K118+N118+Q118+T118+W118+Z118+AC118</f>
        <v>2666.59</v>
      </c>
      <c r="G118" s="142">
        <f t="shared" si="2"/>
        <v>2667.23</v>
      </c>
      <c r="H118" s="551">
        <f t="shared" si="1"/>
        <v>100.02400069001983</v>
      </c>
      <c r="I118" s="35"/>
      <c r="J118" s="338">
        <v>30.33</v>
      </c>
      <c r="K118" s="339">
        <v>32.07</v>
      </c>
      <c r="L118" s="469">
        <v>32.07</v>
      </c>
      <c r="M118" s="338">
        <v>8.9</v>
      </c>
      <c r="N118" s="339">
        <v>9.1300000000000026</v>
      </c>
      <c r="O118" s="469">
        <v>9.1300000000000026</v>
      </c>
      <c r="P118" s="338">
        <v>8.34</v>
      </c>
      <c r="Q118" s="339">
        <v>8.34</v>
      </c>
      <c r="R118" s="469">
        <v>8.34</v>
      </c>
      <c r="S118" s="338">
        <v>28.41</v>
      </c>
      <c r="T118" s="339">
        <v>28.41</v>
      </c>
      <c r="U118" s="469">
        <v>28.41</v>
      </c>
      <c r="V118" s="338">
        <v>68.44</v>
      </c>
      <c r="W118" s="339">
        <v>68.44</v>
      </c>
      <c r="X118" s="469">
        <v>68.44</v>
      </c>
      <c r="Y118" s="338">
        <v>215.66</v>
      </c>
      <c r="Z118" s="339">
        <v>215.44</v>
      </c>
      <c r="AA118" s="469">
        <v>216.07999999999998</v>
      </c>
      <c r="AB118" s="338">
        <v>2304.7600000000002</v>
      </c>
      <c r="AC118" s="339">
        <v>2304.7600000000002</v>
      </c>
      <c r="AD118" s="469">
        <v>2304.7600000000002</v>
      </c>
      <c r="AE118" s="214"/>
    </row>
    <row r="119" spans="1:31" s="340" customFormat="1" ht="36" customHeight="1">
      <c r="A119" s="230"/>
      <c r="B119" s="231" t="s">
        <v>160</v>
      </c>
      <c r="C119" s="232" t="s">
        <v>72</v>
      </c>
      <c r="D119" s="232">
        <v>2448.1999999999998</v>
      </c>
      <c r="E119" s="142">
        <v>2456.8200000000002</v>
      </c>
      <c r="F119" s="145">
        <f t="shared" si="2"/>
        <v>2457.2399999999998</v>
      </c>
      <c r="G119" s="145">
        <f t="shared" si="2"/>
        <v>2457.2399999999998</v>
      </c>
      <c r="H119" s="551">
        <f t="shared" si="1"/>
        <v>100</v>
      </c>
      <c r="I119" s="35"/>
      <c r="J119" s="338">
        <v>9.01</v>
      </c>
      <c r="K119" s="339">
        <v>9.01</v>
      </c>
      <c r="L119" s="469">
        <v>9.01</v>
      </c>
      <c r="M119" s="341">
        <v>2.46</v>
      </c>
      <c r="N119" s="342">
        <v>2.46</v>
      </c>
      <c r="O119" s="480">
        <v>2.46</v>
      </c>
      <c r="P119" s="235">
        <v>0</v>
      </c>
      <c r="Q119" s="236">
        <v>0</v>
      </c>
      <c r="R119" s="459">
        <v>0</v>
      </c>
      <c r="S119" s="341">
        <v>27.84</v>
      </c>
      <c r="T119" s="342">
        <v>27.84</v>
      </c>
      <c r="U119" s="480">
        <v>27.84</v>
      </c>
      <c r="V119" s="343">
        <v>46.37</v>
      </c>
      <c r="W119" s="344">
        <v>46.37</v>
      </c>
      <c r="X119" s="501">
        <v>46.37</v>
      </c>
      <c r="Y119" s="341">
        <v>114.16</v>
      </c>
      <c r="Z119" s="342">
        <v>114.58</v>
      </c>
      <c r="AA119" s="480">
        <v>114.58</v>
      </c>
      <c r="AB119" s="147">
        <v>2256.98</v>
      </c>
      <c r="AC119" s="342">
        <v>2256.98</v>
      </c>
      <c r="AD119" s="480">
        <v>2256.98</v>
      </c>
      <c r="AE119" s="214"/>
    </row>
    <row r="120" spans="1:31" s="340" customFormat="1" ht="36" customHeight="1">
      <c r="A120" s="230"/>
      <c r="B120" s="231" t="s">
        <v>161</v>
      </c>
      <c r="C120" s="232" t="s">
        <v>72</v>
      </c>
      <c r="D120" s="232">
        <v>201.25</v>
      </c>
      <c r="E120" s="151">
        <v>208.02</v>
      </c>
      <c r="F120" s="145">
        <f t="shared" si="2"/>
        <v>209.35000000000002</v>
      </c>
      <c r="G120" s="145">
        <f t="shared" si="2"/>
        <v>209.99</v>
      </c>
      <c r="H120" s="551">
        <f t="shared" si="1"/>
        <v>100.30570814425603</v>
      </c>
      <c r="I120" s="35"/>
      <c r="J120" s="338">
        <v>21.32</v>
      </c>
      <c r="K120" s="339">
        <v>23.06</v>
      </c>
      <c r="L120" s="469">
        <v>23.06</v>
      </c>
      <c r="M120" s="341">
        <v>6.44</v>
      </c>
      <c r="N120" s="342">
        <v>6.6700000000000017</v>
      </c>
      <c r="O120" s="480">
        <v>6.6700000000000017</v>
      </c>
      <c r="P120" s="341">
        <v>8.34</v>
      </c>
      <c r="Q120" s="342">
        <v>8.34</v>
      </c>
      <c r="R120" s="480">
        <v>8.34</v>
      </c>
      <c r="S120" s="341">
        <v>0.56999999999999995</v>
      </c>
      <c r="T120" s="342">
        <v>0.56999999999999995</v>
      </c>
      <c r="U120" s="480">
        <v>0.56999999999999995</v>
      </c>
      <c r="V120" s="343">
        <v>22.07</v>
      </c>
      <c r="W120" s="344">
        <v>22.07</v>
      </c>
      <c r="X120" s="501">
        <v>22.07</v>
      </c>
      <c r="Y120" s="341">
        <v>101.5</v>
      </c>
      <c r="Z120" s="342">
        <v>100.86000000000001</v>
      </c>
      <c r="AA120" s="480">
        <v>101.5</v>
      </c>
      <c r="AB120" s="146">
        <v>47.78</v>
      </c>
      <c r="AC120" s="342">
        <v>47.78</v>
      </c>
      <c r="AD120" s="471">
        <v>47.78</v>
      </c>
      <c r="AE120" s="214"/>
    </row>
    <row r="121" spans="1:31" s="340" customFormat="1" ht="36" customHeight="1">
      <c r="A121" s="230"/>
      <c r="B121" s="231" t="s">
        <v>162</v>
      </c>
      <c r="C121" s="232" t="s">
        <v>72</v>
      </c>
      <c r="D121" s="232">
        <v>76.81</v>
      </c>
      <c r="E121" s="151">
        <v>70.039999999999992</v>
      </c>
      <c r="F121" s="145">
        <f t="shared" si="2"/>
        <v>67.680000000000007</v>
      </c>
      <c r="G121" s="145">
        <f t="shared" si="2"/>
        <v>67.040000000000006</v>
      </c>
      <c r="H121" s="551">
        <f t="shared" si="1"/>
        <v>99.054373522458633</v>
      </c>
      <c r="I121" s="35"/>
      <c r="J121" s="338">
        <v>3.79</v>
      </c>
      <c r="K121" s="339">
        <v>2.0499999999999998</v>
      </c>
      <c r="L121" s="469">
        <v>2.0499999999999998</v>
      </c>
      <c r="M121" s="341">
        <v>3.63</v>
      </c>
      <c r="N121" s="342">
        <v>3.4</v>
      </c>
      <c r="O121" s="480">
        <v>3.4</v>
      </c>
      <c r="P121" s="341">
        <v>2.0699999999999998</v>
      </c>
      <c r="Q121" s="342">
        <v>2.0699999999999998</v>
      </c>
      <c r="R121" s="480">
        <v>2.0699999999999998</v>
      </c>
      <c r="S121" s="341">
        <v>0</v>
      </c>
      <c r="T121" s="342">
        <v>0</v>
      </c>
      <c r="U121" s="480">
        <v>0</v>
      </c>
      <c r="V121" s="343">
        <v>4.3600000000000003</v>
      </c>
      <c r="W121" s="344">
        <v>4.3600000000000003</v>
      </c>
      <c r="X121" s="501">
        <v>4.3600000000000003</v>
      </c>
      <c r="Y121" s="341">
        <v>24.7</v>
      </c>
      <c r="Z121" s="342">
        <v>24.310000000000002</v>
      </c>
      <c r="AA121" s="480">
        <v>23.670000000000016</v>
      </c>
      <c r="AB121" s="147">
        <v>31.490000000000002</v>
      </c>
      <c r="AC121" s="342">
        <v>31.490000000000002</v>
      </c>
      <c r="AD121" s="450">
        <v>31.49</v>
      </c>
      <c r="AE121" s="214"/>
    </row>
    <row r="122" spans="1:31" s="340" customFormat="1" ht="36" customHeight="1">
      <c r="A122" s="230"/>
      <c r="B122" s="231" t="s">
        <v>163</v>
      </c>
      <c r="C122" s="232" t="s">
        <v>72</v>
      </c>
      <c r="D122" s="232">
        <v>1032.9000000000001</v>
      </c>
      <c r="E122" s="142">
        <v>1024.23</v>
      </c>
      <c r="F122" s="145">
        <f t="shared" si="2"/>
        <v>1024.8399999999999</v>
      </c>
      <c r="G122" s="145">
        <f t="shared" si="2"/>
        <v>1024.8399999999999</v>
      </c>
      <c r="H122" s="551">
        <f t="shared" si="1"/>
        <v>100.00000000000001</v>
      </c>
      <c r="I122" s="35"/>
      <c r="J122" s="338">
        <v>18.11</v>
      </c>
      <c r="K122" s="339">
        <v>18.109999999999996</v>
      </c>
      <c r="L122" s="469">
        <v>18.109999999999996</v>
      </c>
      <c r="M122" s="341">
        <v>7.7</v>
      </c>
      <c r="N122" s="342">
        <v>7.6999999999999975</v>
      </c>
      <c r="O122" s="480">
        <v>7.6999999999999975</v>
      </c>
      <c r="P122" s="341">
        <v>6.18</v>
      </c>
      <c r="Q122" s="342">
        <v>6.18</v>
      </c>
      <c r="R122" s="480">
        <v>6.18</v>
      </c>
      <c r="S122" s="341">
        <v>3.4699999999999989</v>
      </c>
      <c r="T122" s="342">
        <v>3.4699999999999989</v>
      </c>
      <c r="U122" s="480">
        <v>3.4699999999999989</v>
      </c>
      <c r="V122" s="343">
        <v>18.97</v>
      </c>
      <c r="W122" s="344">
        <v>18.97</v>
      </c>
      <c r="X122" s="501">
        <v>18.97</v>
      </c>
      <c r="Y122" s="341">
        <v>179.11000000000004</v>
      </c>
      <c r="Z122" s="342">
        <v>179.72000000000003</v>
      </c>
      <c r="AA122" s="480">
        <v>179.72000000000003</v>
      </c>
      <c r="AB122" s="147">
        <v>790.68999999999983</v>
      </c>
      <c r="AC122" s="342">
        <v>790.68999999999983</v>
      </c>
      <c r="AD122" s="480">
        <v>790.68999999999983</v>
      </c>
      <c r="AE122" s="214"/>
    </row>
    <row r="123" spans="1:31" s="214" customFormat="1" ht="45.75" customHeight="1">
      <c r="A123" s="230">
        <v>3</v>
      </c>
      <c r="B123" s="238" t="s">
        <v>164</v>
      </c>
      <c r="C123" s="232" t="s">
        <v>72</v>
      </c>
      <c r="D123" s="232">
        <v>48.6</v>
      </c>
      <c r="E123" s="142">
        <v>48.589999999999996</v>
      </c>
      <c r="F123" s="145">
        <f t="shared" si="2"/>
        <v>50.209999999999994</v>
      </c>
      <c r="G123" s="145">
        <f t="shared" si="2"/>
        <v>78.45</v>
      </c>
      <c r="H123" s="551">
        <f t="shared" si="1"/>
        <v>156.24377614021111</v>
      </c>
      <c r="I123" s="35"/>
      <c r="J123" s="346">
        <v>1.79</v>
      </c>
      <c r="K123" s="347">
        <v>1.79</v>
      </c>
      <c r="L123" s="470">
        <v>3.98</v>
      </c>
      <c r="M123" s="348">
        <v>38.04</v>
      </c>
      <c r="N123" s="349">
        <v>38.04</v>
      </c>
      <c r="O123" s="481">
        <v>44.92</v>
      </c>
      <c r="P123" s="348">
        <v>2.98</v>
      </c>
      <c r="Q123" s="349">
        <v>2.98</v>
      </c>
      <c r="R123" s="481">
        <v>7.3800000000000008</v>
      </c>
      <c r="S123" s="233">
        <v>0</v>
      </c>
      <c r="T123" s="234">
        <v>0</v>
      </c>
      <c r="U123" s="497">
        <v>1.86</v>
      </c>
      <c r="V123" s="348">
        <v>0.7</v>
      </c>
      <c r="W123" s="349">
        <v>0.7</v>
      </c>
      <c r="X123" s="481">
        <v>0.7</v>
      </c>
      <c r="Y123" s="348">
        <v>3.61</v>
      </c>
      <c r="Z123" s="349">
        <v>5.19</v>
      </c>
      <c r="AA123" s="481">
        <v>14.5</v>
      </c>
      <c r="AB123" s="350">
        <v>1.51</v>
      </c>
      <c r="AC123" s="351">
        <v>1.51</v>
      </c>
      <c r="AD123" s="510">
        <v>5.1100000000000003</v>
      </c>
    </row>
    <row r="124" spans="1:31" s="214" customFormat="1" ht="45.75" customHeight="1">
      <c r="A124" s="230">
        <v>4</v>
      </c>
      <c r="B124" s="238" t="s">
        <v>165</v>
      </c>
      <c r="C124" s="232" t="s">
        <v>72</v>
      </c>
      <c r="D124" s="232">
        <v>2726.6</v>
      </c>
      <c r="E124" s="142">
        <v>2733.47</v>
      </c>
      <c r="F124" s="145">
        <f t="shared" si="2"/>
        <v>2735.2200000000003</v>
      </c>
      <c r="G124" s="145">
        <f t="shared" si="2"/>
        <v>2735.86</v>
      </c>
      <c r="H124" s="551">
        <f t="shared" si="1"/>
        <v>100.02339848348578</v>
      </c>
      <c r="I124" s="35"/>
      <c r="J124" s="146">
        <v>30.33</v>
      </c>
      <c r="K124" s="345">
        <v>32.07</v>
      </c>
      <c r="L124" s="471">
        <v>32.07</v>
      </c>
      <c r="M124" s="146">
        <v>18.560000000000002</v>
      </c>
      <c r="N124" s="345">
        <v>18.790000000000003</v>
      </c>
      <c r="O124" s="471">
        <v>18.790000000000003</v>
      </c>
      <c r="P124" s="146">
        <v>8.34</v>
      </c>
      <c r="Q124" s="273">
        <v>8.34</v>
      </c>
      <c r="R124" s="450">
        <v>8.34</v>
      </c>
      <c r="S124" s="147">
        <v>29.62</v>
      </c>
      <c r="T124" s="345">
        <v>29.62</v>
      </c>
      <c r="U124" s="471">
        <v>29.62</v>
      </c>
      <c r="V124" s="147">
        <v>69.88</v>
      </c>
      <c r="W124" s="273">
        <v>69.88</v>
      </c>
      <c r="X124" s="450">
        <v>69.88</v>
      </c>
      <c r="Y124" s="146">
        <v>226.21</v>
      </c>
      <c r="Z124" s="273">
        <v>225.99</v>
      </c>
      <c r="AA124" s="450">
        <v>226.63</v>
      </c>
      <c r="AB124" s="146">
        <v>2350.5300000000002</v>
      </c>
      <c r="AC124" s="273">
        <v>2350.5300000000002</v>
      </c>
      <c r="AD124" s="450">
        <v>2350.5300000000002</v>
      </c>
    </row>
    <row r="125" spans="1:31" s="340" customFormat="1" ht="39.75" customHeight="1">
      <c r="A125" s="230"/>
      <c r="B125" s="231" t="s">
        <v>166</v>
      </c>
      <c r="C125" s="232" t="s">
        <v>72</v>
      </c>
      <c r="D125" s="232">
        <v>2658.3</v>
      </c>
      <c r="E125" s="132">
        <v>2673.75</v>
      </c>
      <c r="F125" s="145">
        <f t="shared" si="2"/>
        <v>2675.5</v>
      </c>
      <c r="G125" s="145">
        <f t="shared" si="2"/>
        <v>2676.1400000000003</v>
      </c>
      <c r="H125" s="551">
        <f t="shared" si="1"/>
        <v>100.02392076247432</v>
      </c>
      <c r="I125" s="35"/>
      <c r="J125" s="346">
        <v>30.33</v>
      </c>
      <c r="K125" s="347">
        <v>32.07</v>
      </c>
      <c r="L125" s="470">
        <v>32.07</v>
      </c>
      <c r="M125" s="352">
        <v>17.810000000000002</v>
      </c>
      <c r="N125" s="353">
        <v>18.040000000000003</v>
      </c>
      <c r="O125" s="482">
        <v>18.040000000000003</v>
      </c>
      <c r="P125" s="352">
        <v>8.34</v>
      </c>
      <c r="Q125" s="353">
        <v>8.34</v>
      </c>
      <c r="R125" s="482">
        <v>8.34</v>
      </c>
      <c r="S125" s="235">
        <v>28.41</v>
      </c>
      <c r="T125" s="236">
        <v>28.41</v>
      </c>
      <c r="U125" s="459">
        <v>28.41</v>
      </c>
      <c r="V125" s="354">
        <v>68.44</v>
      </c>
      <c r="W125" s="355">
        <v>68.44</v>
      </c>
      <c r="X125" s="483">
        <v>68.44</v>
      </c>
      <c r="Y125" s="356">
        <v>215.66</v>
      </c>
      <c r="Z125" s="236">
        <v>215.44</v>
      </c>
      <c r="AA125" s="459">
        <v>216.07999999999998</v>
      </c>
      <c r="AB125" s="357">
        <v>2304.7600000000002</v>
      </c>
      <c r="AC125" s="236">
        <v>2304.7600000000002</v>
      </c>
      <c r="AD125" s="450">
        <v>2304.7600000000002</v>
      </c>
      <c r="AE125" s="214"/>
    </row>
    <row r="126" spans="1:31" s="340" customFormat="1" ht="39.75" customHeight="1">
      <c r="A126" s="230"/>
      <c r="B126" s="238" t="s">
        <v>167</v>
      </c>
      <c r="C126" s="232" t="s">
        <v>72</v>
      </c>
      <c r="D126" s="232">
        <v>68.3</v>
      </c>
      <c r="E126" s="142">
        <v>59.720000000000006</v>
      </c>
      <c r="F126" s="142">
        <f t="shared" si="2"/>
        <v>59.719999999999821</v>
      </c>
      <c r="G126" s="142">
        <f t="shared" si="2"/>
        <v>59.719999999999821</v>
      </c>
      <c r="H126" s="551">
        <f t="shared" si="1"/>
        <v>100</v>
      </c>
      <c r="I126" s="35"/>
      <c r="J126" s="233">
        <v>0</v>
      </c>
      <c r="K126" s="234">
        <v>0</v>
      </c>
      <c r="L126" s="441">
        <v>0</v>
      </c>
      <c r="M126" s="354">
        <v>0.75</v>
      </c>
      <c r="N126" s="355">
        <v>0.75</v>
      </c>
      <c r="O126" s="483">
        <v>0.75</v>
      </c>
      <c r="P126" s="233">
        <v>0</v>
      </c>
      <c r="Q126" s="234">
        <v>0</v>
      </c>
      <c r="R126" s="441">
        <v>0</v>
      </c>
      <c r="S126" s="356">
        <v>1.21</v>
      </c>
      <c r="T126" s="358">
        <v>1.21</v>
      </c>
      <c r="U126" s="498">
        <v>1.21</v>
      </c>
      <c r="V126" s="354">
        <v>1.44</v>
      </c>
      <c r="W126" s="355">
        <v>1.44</v>
      </c>
      <c r="X126" s="483">
        <v>1.44</v>
      </c>
      <c r="Y126" s="356">
        <v>10.55</v>
      </c>
      <c r="Z126" s="358">
        <v>10.55</v>
      </c>
      <c r="AA126" s="498">
        <v>10.55</v>
      </c>
      <c r="AB126" s="235">
        <v>45.769999999999818</v>
      </c>
      <c r="AC126" s="236">
        <v>45.769999999999818</v>
      </c>
      <c r="AD126" s="450">
        <v>45.769999999999818</v>
      </c>
      <c r="AE126" s="214"/>
    </row>
    <row r="127" spans="1:31" s="217" customFormat="1" ht="45.75" customHeight="1">
      <c r="A127" s="220" t="s">
        <v>168</v>
      </c>
      <c r="B127" s="222" t="s">
        <v>169</v>
      </c>
      <c r="C127" s="221"/>
      <c r="D127" s="221"/>
      <c r="E127" s="221"/>
      <c r="F127" s="221"/>
      <c r="G127" s="221"/>
      <c r="H127" s="221"/>
      <c r="I127" s="335"/>
      <c r="J127" s="226"/>
      <c r="K127" s="227"/>
      <c r="L127" s="440"/>
      <c r="M127" s="226"/>
      <c r="N127" s="227"/>
      <c r="O127" s="440"/>
      <c r="P127" s="226"/>
      <c r="Q127" s="227"/>
      <c r="R127" s="440"/>
      <c r="S127" s="226"/>
      <c r="T127" s="227"/>
      <c r="U127" s="440"/>
      <c r="V127" s="226"/>
      <c r="W127" s="227"/>
      <c r="X127" s="440"/>
      <c r="Y127" s="226"/>
      <c r="Z127" s="227"/>
      <c r="AA127" s="440"/>
      <c r="AB127" s="248"/>
      <c r="AC127" s="227"/>
      <c r="AD127" s="506"/>
    </row>
    <row r="128" spans="1:31" ht="55.5" customHeight="1">
      <c r="A128" s="230"/>
      <c r="B128" s="238" t="s">
        <v>170</v>
      </c>
      <c r="C128" s="232" t="s">
        <v>21</v>
      </c>
      <c r="D128" s="31">
        <v>100</v>
      </c>
      <c r="E128" s="31">
        <v>100</v>
      </c>
      <c r="F128" s="31">
        <v>100</v>
      </c>
      <c r="G128" s="31">
        <v>100</v>
      </c>
      <c r="H128" s="551">
        <f t="shared" si="1"/>
        <v>100</v>
      </c>
      <c r="I128" s="35"/>
      <c r="J128" s="233"/>
      <c r="K128" s="234"/>
      <c r="L128" s="441"/>
      <c r="M128" s="233"/>
      <c r="N128" s="234"/>
      <c r="O128" s="441"/>
      <c r="P128" s="233"/>
      <c r="Q128" s="234"/>
      <c r="R128" s="441"/>
      <c r="S128" s="233"/>
      <c r="T128" s="234"/>
      <c r="U128" s="441"/>
      <c r="V128" s="233"/>
      <c r="W128" s="234"/>
      <c r="X128" s="441"/>
      <c r="Y128" s="233"/>
      <c r="Z128" s="234"/>
      <c r="AA128" s="441"/>
      <c r="AB128" s="243"/>
      <c r="AC128" s="234"/>
      <c r="AD128" s="506"/>
    </row>
    <row r="129" spans="1:30" ht="55.5" customHeight="1">
      <c r="A129" s="230"/>
      <c r="B129" s="238" t="s">
        <v>171</v>
      </c>
      <c r="C129" s="232" t="s">
        <v>21</v>
      </c>
      <c r="D129" s="31">
        <v>100</v>
      </c>
      <c r="E129" s="31">
        <v>100</v>
      </c>
      <c r="F129" s="31">
        <v>100</v>
      </c>
      <c r="G129" s="31">
        <v>100</v>
      </c>
      <c r="H129" s="551">
        <f t="shared" si="1"/>
        <v>100</v>
      </c>
      <c r="I129" s="35"/>
      <c r="J129" s="233"/>
      <c r="K129" s="234"/>
      <c r="L129" s="441"/>
      <c r="M129" s="233"/>
      <c r="N129" s="234"/>
      <c r="O129" s="441"/>
      <c r="P129" s="233"/>
      <c r="Q129" s="234"/>
      <c r="R129" s="441"/>
      <c r="S129" s="233"/>
      <c r="T129" s="234"/>
      <c r="U129" s="441"/>
      <c r="V129" s="233"/>
      <c r="W129" s="234"/>
      <c r="X129" s="441"/>
      <c r="Y129" s="233"/>
      <c r="Z129" s="234"/>
      <c r="AA129" s="441"/>
      <c r="AB129" s="243"/>
      <c r="AC129" s="234"/>
      <c r="AD129" s="506"/>
    </row>
    <row r="130" spans="1:30" ht="45.75" customHeight="1">
      <c r="A130" s="230"/>
      <c r="B130" s="238" t="s">
        <v>172</v>
      </c>
      <c r="C130" s="232" t="s">
        <v>173</v>
      </c>
      <c r="D130" s="31">
        <v>2</v>
      </c>
      <c r="E130" s="31">
        <v>2</v>
      </c>
      <c r="F130" s="31">
        <v>2</v>
      </c>
      <c r="G130" s="31">
        <v>2</v>
      </c>
      <c r="H130" s="551">
        <f t="shared" si="1"/>
        <v>100</v>
      </c>
      <c r="I130" s="35"/>
      <c r="J130" s="330"/>
      <c r="K130" s="331"/>
      <c r="L130" s="472"/>
      <c r="M130" s="330"/>
      <c r="N130" s="331"/>
      <c r="O130" s="472"/>
      <c r="P130" s="330"/>
      <c r="Q130" s="331"/>
      <c r="R130" s="472"/>
      <c r="S130" s="330"/>
      <c r="T130" s="331"/>
      <c r="U130" s="472"/>
      <c r="V130" s="330"/>
      <c r="W130" s="331"/>
      <c r="X130" s="472"/>
      <c r="Y130" s="359">
        <v>1</v>
      </c>
      <c r="Z130" s="360">
        <v>1</v>
      </c>
      <c r="AA130" s="505">
        <v>1</v>
      </c>
      <c r="AB130" s="361">
        <v>1</v>
      </c>
      <c r="AC130" s="360">
        <v>1</v>
      </c>
      <c r="AD130" s="505">
        <v>1</v>
      </c>
    </row>
    <row r="131" spans="1:30" ht="45.75" customHeight="1">
      <c r="A131" s="230"/>
      <c r="B131" s="238" t="s">
        <v>174</v>
      </c>
      <c r="C131" s="232" t="s">
        <v>173</v>
      </c>
      <c r="D131" s="31">
        <v>1</v>
      </c>
      <c r="E131" s="31">
        <v>1</v>
      </c>
      <c r="F131" s="31">
        <v>1</v>
      </c>
      <c r="G131" s="31">
        <v>1</v>
      </c>
      <c r="H131" s="551">
        <f t="shared" si="1"/>
        <v>100</v>
      </c>
      <c r="I131" s="35"/>
      <c r="J131" s="233"/>
      <c r="K131" s="234"/>
      <c r="L131" s="441"/>
      <c r="M131" s="233"/>
      <c r="N131" s="234"/>
      <c r="O131" s="441"/>
      <c r="P131" s="233"/>
      <c r="Q131" s="234"/>
      <c r="R131" s="441"/>
      <c r="S131" s="233"/>
      <c r="T131" s="234"/>
      <c r="U131" s="441"/>
      <c r="V131" s="233"/>
      <c r="W131" s="234"/>
      <c r="X131" s="441"/>
      <c r="Y131" s="359">
        <v>1</v>
      </c>
      <c r="Z131" s="360"/>
      <c r="AA131" s="505">
        <v>1</v>
      </c>
      <c r="AB131" s="361"/>
      <c r="AC131" s="360">
        <v>0</v>
      </c>
      <c r="AD131" s="505">
        <v>1</v>
      </c>
    </row>
    <row r="132" spans="1:30" ht="45.75" customHeight="1">
      <c r="A132" s="230"/>
      <c r="B132" s="238" t="s">
        <v>175</v>
      </c>
      <c r="C132" s="232" t="s">
        <v>173</v>
      </c>
      <c r="D132" s="31"/>
      <c r="E132" s="38"/>
      <c r="F132" s="31">
        <v>1</v>
      </c>
      <c r="G132" s="31">
        <v>1</v>
      </c>
      <c r="H132" s="551">
        <f t="shared" si="1"/>
        <v>100</v>
      </c>
      <c r="I132" s="35"/>
      <c r="J132" s="233"/>
      <c r="K132" s="234"/>
      <c r="L132" s="441"/>
      <c r="M132" s="233"/>
      <c r="N132" s="234"/>
      <c r="O132" s="441"/>
      <c r="P132" s="233"/>
      <c r="Q132" s="234"/>
      <c r="R132" s="441"/>
      <c r="S132" s="233"/>
      <c r="T132" s="234"/>
      <c r="U132" s="441"/>
      <c r="V132" s="233"/>
      <c r="W132" s="234"/>
      <c r="X132" s="441"/>
      <c r="Y132" s="359"/>
      <c r="Z132" s="360">
        <v>1</v>
      </c>
      <c r="AA132" s="505"/>
      <c r="AB132" s="361">
        <v>1</v>
      </c>
      <c r="AC132" s="360"/>
      <c r="AD132" s="505"/>
    </row>
    <row r="133" spans="1:30" ht="45.75" customHeight="1">
      <c r="A133" s="230"/>
      <c r="B133" s="238" t="s">
        <v>176</v>
      </c>
      <c r="C133" s="232" t="s">
        <v>173</v>
      </c>
      <c r="D133" s="31"/>
      <c r="E133" s="38"/>
      <c r="F133" s="31"/>
      <c r="G133" s="31"/>
      <c r="H133" s="551"/>
      <c r="I133" s="35"/>
      <c r="J133" s="233"/>
      <c r="K133" s="234"/>
      <c r="L133" s="441"/>
      <c r="M133" s="233"/>
      <c r="N133" s="234"/>
      <c r="O133" s="441"/>
      <c r="P133" s="233"/>
      <c r="Q133" s="234"/>
      <c r="R133" s="441"/>
      <c r="S133" s="233"/>
      <c r="T133" s="234"/>
      <c r="U133" s="441"/>
      <c r="V133" s="233"/>
      <c r="W133" s="234"/>
      <c r="X133" s="441"/>
      <c r="Y133" s="359"/>
      <c r="Z133" s="360">
        <v>0</v>
      </c>
      <c r="AA133" s="505"/>
      <c r="AB133" s="361"/>
      <c r="AC133" s="360">
        <v>1</v>
      </c>
      <c r="AD133" s="505">
        <v>1</v>
      </c>
    </row>
    <row r="134" spans="1:30" ht="45.75" hidden="1" customHeight="1">
      <c r="A134" s="230"/>
      <c r="B134" s="238" t="s">
        <v>177</v>
      </c>
      <c r="C134" s="232" t="s">
        <v>173</v>
      </c>
      <c r="D134" s="31"/>
      <c r="E134" s="38"/>
      <c r="F134" s="38">
        <v>0</v>
      </c>
      <c r="G134" s="38">
        <v>0</v>
      </c>
      <c r="H134" s="551" t="e">
        <f t="shared" si="1"/>
        <v>#DIV/0!</v>
      </c>
      <c r="I134" s="35"/>
      <c r="J134" s="233"/>
      <c r="K134" s="234"/>
      <c r="L134" s="441"/>
      <c r="M134" s="233"/>
      <c r="N134" s="234"/>
      <c r="O134" s="441"/>
      <c r="P134" s="233"/>
      <c r="Q134" s="234"/>
      <c r="R134" s="441"/>
      <c r="S134" s="233"/>
      <c r="T134" s="234"/>
      <c r="U134" s="441"/>
      <c r="V134" s="233"/>
      <c r="W134" s="234"/>
      <c r="X134" s="441"/>
      <c r="Y134" s="359"/>
      <c r="Z134" s="360">
        <v>0</v>
      </c>
      <c r="AA134" s="505">
        <v>0</v>
      </c>
      <c r="AB134" s="361"/>
      <c r="AC134" s="360">
        <v>0</v>
      </c>
      <c r="AD134" s="505">
        <v>0</v>
      </c>
    </row>
    <row r="135" spans="1:30" ht="45.75" customHeight="1">
      <c r="A135" s="230"/>
      <c r="B135" s="238" t="s">
        <v>178</v>
      </c>
      <c r="C135" s="240" t="s">
        <v>179</v>
      </c>
      <c r="D135" s="31">
        <v>17</v>
      </c>
      <c r="E135" s="31">
        <v>19</v>
      </c>
      <c r="F135" s="31">
        <v>17</v>
      </c>
      <c r="G135" s="31">
        <v>17</v>
      </c>
      <c r="H135" s="551">
        <f t="shared" si="1"/>
        <v>99.999999999999986</v>
      </c>
      <c r="I135" s="31"/>
      <c r="J135" s="362"/>
      <c r="K135" s="363"/>
      <c r="L135" s="473"/>
      <c r="M135" s="362"/>
      <c r="N135" s="363"/>
      <c r="O135" s="473"/>
      <c r="P135" s="362"/>
      <c r="Q135" s="363"/>
      <c r="R135" s="473"/>
      <c r="S135" s="362"/>
      <c r="T135" s="363"/>
      <c r="U135" s="473"/>
      <c r="V135" s="362"/>
      <c r="W135" s="363"/>
      <c r="X135" s="473"/>
      <c r="Y135" s="244">
        <v>19</v>
      </c>
      <c r="Z135" s="244">
        <v>15</v>
      </c>
      <c r="AA135" s="496">
        <v>19</v>
      </c>
      <c r="AB135" s="334">
        <v>18</v>
      </c>
      <c r="AC135" s="244">
        <v>13</v>
      </c>
      <c r="AD135" s="496">
        <v>19</v>
      </c>
    </row>
  </sheetData>
  <mergeCells count="22">
    <mergeCell ref="D6:D8"/>
    <mergeCell ref="P7:R7"/>
    <mergeCell ref="J7:L7"/>
    <mergeCell ref="M7:O7"/>
    <mergeCell ref="E6:G6"/>
    <mergeCell ref="H6:H8"/>
    <mergeCell ref="S7:U7"/>
    <mergeCell ref="V7:X7"/>
    <mergeCell ref="A1:B1"/>
    <mergeCell ref="E1:I1"/>
    <mergeCell ref="A3:AD3"/>
    <mergeCell ref="A4:I4"/>
    <mergeCell ref="A6:A8"/>
    <mergeCell ref="B6:B8"/>
    <mergeCell ref="C6:C8"/>
    <mergeCell ref="AB7:AD7"/>
    <mergeCell ref="I6:I8"/>
    <mergeCell ref="J6:AD6"/>
    <mergeCell ref="E7:E8"/>
    <mergeCell ref="Y7:AA7"/>
    <mergeCell ref="G7:G8"/>
    <mergeCell ref="F7:F8"/>
  </mergeCells>
  <printOptions horizontalCentered="1"/>
  <pageMargins left="0.19685039370078741" right="0.19685039370078741" top="0.39370078740157483" bottom="0.39370078740157483" header="0.51181102362204722" footer="0.19685039370078741"/>
  <pageSetup paperSize="9" scale="70" orientation="portrait" verticalDpi="300" r:id="rId1"/>
  <headerFooter>
    <oddFooter>&amp;CPage &amp;P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BA37"/>
  <sheetViews>
    <sheetView zoomScale="130" zoomScaleNormal="130" workbookViewId="0">
      <selection activeCell="C6" sqref="C6:C8"/>
    </sheetView>
  </sheetViews>
  <sheetFormatPr defaultColWidth="9" defaultRowHeight="18.75"/>
  <cols>
    <col min="1" max="1" width="7.625" style="101" customWidth="1"/>
    <col min="2" max="2" width="41.25" style="125" customWidth="1"/>
    <col min="3" max="3" width="11.375" style="125" customWidth="1"/>
    <col min="4" max="4" width="11.375" style="85" hidden="1" customWidth="1"/>
    <col min="5" max="5" width="11.75" style="85" customWidth="1"/>
    <col min="6" max="6" width="12.875" style="85" customWidth="1"/>
    <col min="7" max="7" width="11.75" style="85" customWidth="1"/>
    <col min="8" max="8" width="12.625" style="85" customWidth="1"/>
    <col min="9" max="9" width="11.375" style="101" customWidth="1"/>
    <col min="10" max="12" width="10.125" style="101" hidden="1" customWidth="1"/>
    <col min="13" max="15" width="10.375" style="101" hidden="1" customWidth="1"/>
    <col min="16" max="18" width="9.75" style="101" hidden="1" customWidth="1"/>
    <col min="19" max="21" width="10.75" style="101" hidden="1" customWidth="1"/>
    <col min="22" max="24" width="9.625" style="101" hidden="1" customWidth="1"/>
    <col min="25" max="30" width="10.375" style="101" hidden="1" customWidth="1"/>
    <col min="31" max="31" width="9.125" style="101" hidden="1" customWidth="1"/>
    <col min="32" max="53" width="10.25" style="101" customWidth="1"/>
    <col min="54" max="16384" width="9" style="2"/>
  </cols>
  <sheetData>
    <row r="1" spans="1:32" ht="18.75" customHeight="1">
      <c r="A1" s="600" t="s">
        <v>180</v>
      </c>
      <c r="B1" s="600"/>
    </row>
    <row r="2" spans="1:32" ht="33" customHeight="1">
      <c r="A2" s="601" t="s">
        <v>670</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row>
    <row r="3" spans="1:32">
      <c r="A3" s="602" t="s">
        <v>669</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row>
    <row r="4" spans="1:32">
      <c r="A4" s="208"/>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row>
    <row r="5" spans="1:32" ht="18.75" customHeight="1">
      <c r="A5" s="85"/>
      <c r="B5" s="85"/>
      <c r="C5" s="85"/>
    </row>
    <row r="6" spans="1:32" s="202" customFormat="1" ht="36" customHeight="1">
      <c r="A6" s="603" t="s">
        <v>45</v>
      </c>
      <c r="B6" s="603" t="s">
        <v>2</v>
      </c>
      <c r="C6" s="593" t="s">
        <v>46</v>
      </c>
      <c r="D6" s="593" t="s">
        <v>628</v>
      </c>
      <c r="E6" s="594" t="s">
        <v>4</v>
      </c>
      <c r="F6" s="595"/>
      <c r="G6" s="596"/>
      <c r="H6" s="597" t="s">
        <v>664</v>
      </c>
      <c r="I6" s="593" t="s">
        <v>47</v>
      </c>
      <c r="J6" s="603" t="s">
        <v>181</v>
      </c>
      <c r="K6" s="603"/>
      <c r="L6" s="603"/>
      <c r="M6" s="603"/>
      <c r="N6" s="603"/>
      <c r="O6" s="603"/>
      <c r="P6" s="603"/>
      <c r="Q6" s="603"/>
      <c r="R6" s="603"/>
      <c r="S6" s="603"/>
      <c r="T6" s="603"/>
      <c r="U6" s="603"/>
      <c r="V6" s="603"/>
      <c r="W6" s="603"/>
      <c r="X6" s="603"/>
      <c r="Y6" s="603"/>
      <c r="Z6" s="603"/>
      <c r="AA6" s="603"/>
      <c r="AB6" s="603"/>
      <c r="AC6" s="603"/>
      <c r="AD6" s="603"/>
    </row>
    <row r="7" spans="1:32" s="202" customFormat="1" ht="38.25" customHeight="1">
      <c r="A7" s="603"/>
      <c r="B7" s="603"/>
      <c r="C7" s="593"/>
      <c r="D7" s="593"/>
      <c r="E7" s="593" t="s">
        <v>7</v>
      </c>
      <c r="F7" s="593" t="s">
        <v>662</v>
      </c>
      <c r="G7" s="593" t="s">
        <v>663</v>
      </c>
      <c r="H7" s="598"/>
      <c r="I7" s="593"/>
      <c r="J7" s="593" t="s">
        <v>49</v>
      </c>
      <c r="K7" s="593"/>
      <c r="L7" s="593"/>
      <c r="M7" s="593" t="s">
        <v>50</v>
      </c>
      <c r="N7" s="593"/>
      <c r="O7" s="593"/>
      <c r="P7" s="593" t="s">
        <v>51</v>
      </c>
      <c r="Q7" s="593"/>
      <c r="R7" s="593"/>
      <c r="S7" s="593" t="s">
        <v>52</v>
      </c>
      <c r="T7" s="593"/>
      <c r="U7" s="593"/>
      <c r="V7" s="593" t="s">
        <v>53</v>
      </c>
      <c r="W7" s="593"/>
      <c r="X7" s="593"/>
      <c r="Y7" s="593" t="s">
        <v>54</v>
      </c>
      <c r="Z7" s="593"/>
      <c r="AA7" s="593"/>
      <c r="AB7" s="593" t="s">
        <v>55</v>
      </c>
      <c r="AC7" s="593"/>
      <c r="AD7" s="593"/>
    </row>
    <row r="8" spans="1:32" s="202" customFormat="1" ht="104.25" customHeight="1">
      <c r="A8" s="603"/>
      <c r="B8" s="603"/>
      <c r="C8" s="593"/>
      <c r="D8" s="593"/>
      <c r="E8" s="593"/>
      <c r="F8" s="593"/>
      <c r="G8" s="593"/>
      <c r="H8" s="599"/>
      <c r="I8" s="593"/>
      <c r="J8" s="366" t="s">
        <v>56</v>
      </c>
      <c r="K8" s="366" t="s">
        <v>57</v>
      </c>
      <c r="L8" s="366" t="s">
        <v>5</v>
      </c>
      <c r="M8" s="366" t="s">
        <v>56</v>
      </c>
      <c r="N8" s="366" t="s">
        <v>57</v>
      </c>
      <c r="O8" s="366" t="s">
        <v>5</v>
      </c>
      <c r="P8" s="366" t="s">
        <v>56</v>
      </c>
      <c r="Q8" s="366" t="s">
        <v>57</v>
      </c>
      <c r="R8" s="366" t="s">
        <v>5</v>
      </c>
      <c r="S8" s="366" t="s">
        <v>56</v>
      </c>
      <c r="T8" s="366" t="s">
        <v>57</v>
      </c>
      <c r="U8" s="366" t="s">
        <v>5</v>
      </c>
      <c r="V8" s="366" t="s">
        <v>56</v>
      </c>
      <c r="W8" s="366" t="s">
        <v>57</v>
      </c>
      <c r="X8" s="366" t="s">
        <v>5</v>
      </c>
      <c r="Y8" s="366" t="s">
        <v>56</v>
      </c>
      <c r="Z8" s="366" t="s">
        <v>57</v>
      </c>
      <c r="AA8" s="366" t="s">
        <v>5</v>
      </c>
      <c r="AB8" s="366" t="s">
        <v>56</v>
      </c>
      <c r="AC8" s="366" t="s">
        <v>57</v>
      </c>
      <c r="AD8" s="366" t="s">
        <v>5</v>
      </c>
    </row>
    <row r="9" spans="1:32" s="202" customFormat="1" ht="51.75" customHeight="1">
      <c r="A9" s="86" t="s">
        <v>10</v>
      </c>
      <c r="B9" s="87" t="s">
        <v>653</v>
      </c>
      <c r="C9" s="86" t="s">
        <v>15</v>
      </c>
      <c r="D9" s="367">
        <v>615.9</v>
      </c>
      <c r="E9" s="368">
        <v>633.33699999999999</v>
      </c>
      <c r="F9" s="368">
        <v>643.15</v>
      </c>
      <c r="G9" s="368">
        <v>643.15</v>
      </c>
      <c r="H9" s="368">
        <f>+G9/E9%</f>
        <v>101.54941208235111</v>
      </c>
      <c r="I9" s="516"/>
      <c r="J9" s="514"/>
      <c r="K9" s="514"/>
      <c r="L9" s="514"/>
      <c r="M9" s="514"/>
      <c r="N9" s="514"/>
      <c r="O9" s="514"/>
      <c r="P9" s="514"/>
      <c r="Q9" s="514"/>
      <c r="R9" s="514"/>
      <c r="S9" s="514"/>
      <c r="T9" s="514"/>
      <c r="U9" s="514"/>
      <c r="V9" s="514"/>
      <c r="W9" s="514"/>
      <c r="X9" s="514"/>
      <c r="Y9" s="514"/>
      <c r="Z9" s="514"/>
      <c r="AA9" s="514"/>
      <c r="AB9" s="514"/>
      <c r="AC9" s="514"/>
      <c r="AD9" s="514"/>
      <c r="AE9" s="512"/>
      <c r="AF9" s="515"/>
    </row>
    <row r="10" spans="1:32" s="202" customFormat="1" ht="39.75" customHeight="1">
      <c r="A10" s="86">
        <v>1</v>
      </c>
      <c r="B10" s="370" t="s">
        <v>182</v>
      </c>
      <c r="C10" s="86" t="s">
        <v>15</v>
      </c>
      <c r="D10" s="368">
        <v>615.9</v>
      </c>
      <c r="E10" s="368">
        <v>633.33699999999999</v>
      </c>
      <c r="F10" s="368">
        <v>643.15</v>
      </c>
      <c r="G10" s="368">
        <v>643.15</v>
      </c>
      <c r="H10" s="368">
        <f t="shared" ref="H10:H34" si="0">+G10/E10%</f>
        <v>101.54941208235111</v>
      </c>
      <c r="I10" s="369"/>
      <c r="J10" s="369"/>
      <c r="K10" s="369"/>
      <c r="L10" s="369"/>
      <c r="M10" s="369"/>
      <c r="N10" s="369"/>
      <c r="O10" s="369"/>
      <c r="P10" s="369"/>
      <c r="Q10" s="369"/>
      <c r="R10" s="369"/>
      <c r="S10" s="369"/>
      <c r="T10" s="369"/>
      <c r="U10" s="369"/>
      <c r="V10" s="369"/>
      <c r="W10" s="369"/>
      <c r="X10" s="369"/>
      <c r="Y10" s="369"/>
      <c r="Z10" s="369"/>
      <c r="AA10" s="369"/>
      <c r="AB10" s="369"/>
      <c r="AC10" s="369"/>
      <c r="AD10" s="369"/>
    </row>
    <row r="11" spans="1:32" ht="39.75" customHeight="1">
      <c r="A11" s="371"/>
      <c r="B11" s="90" t="s">
        <v>183</v>
      </c>
      <c r="C11" s="89" t="s">
        <v>15</v>
      </c>
      <c r="D11" s="372">
        <v>74.099999999999994</v>
      </c>
      <c r="E11" s="372">
        <v>74.462400000000002</v>
      </c>
      <c r="F11" s="118">
        <v>75</v>
      </c>
      <c r="G11" s="118">
        <v>75</v>
      </c>
      <c r="H11" s="550">
        <f t="shared" si="0"/>
        <v>100.72197511764325</v>
      </c>
      <c r="I11" s="105"/>
      <c r="J11" s="105"/>
      <c r="K11" s="105"/>
      <c r="L11" s="105"/>
      <c r="M11" s="105"/>
      <c r="N11" s="105"/>
      <c r="O11" s="105"/>
      <c r="P11" s="105"/>
      <c r="Q11" s="105"/>
      <c r="R11" s="105"/>
      <c r="S11" s="105"/>
      <c r="T11" s="105"/>
      <c r="U11" s="105"/>
      <c r="V11" s="105"/>
      <c r="W11" s="105"/>
      <c r="X11" s="105"/>
      <c r="Y11" s="105"/>
      <c r="Z11" s="105"/>
      <c r="AA11" s="105"/>
      <c r="AB11" s="105"/>
      <c r="AC11" s="105"/>
      <c r="AD11" s="105"/>
    </row>
    <row r="12" spans="1:32" ht="39.75" customHeight="1">
      <c r="A12" s="371"/>
      <c r="B12" s="90" t="s">
        <v>184</v>
      </c>
      <c r="C12" s="89" t="s">
        <v>15</v>
      </c>
      <c r="D12" s="93">
        <v>542</v>
      </c>
      <c r="E12" s="93">
        <v>558.87459999999999</v>
      </c>
      <c r="F12" s="118">
        <v>568.24</v>
      </c>
      <c r="G12" s="118">
        <v>568.24</v>
      </c>
      <c r="H12" s="550">
        <f t="shared" si="0"/>
        <v>101.67576053733701</v>
      </c>
      <c r="I12" s="105"/>
      <c r="J12" s="105"/>
      <c r="K12" s="105"/>
      <c r="L12" s="105"/>
      <c r="M12" s="105"/>
      <c r="N12" s="105"/>
      <c r="O12" s="105"/>
      <c r="P12" s="105"/>
      <c r="Q12" s="105"/>
      <c r="R12" s="105"/>
      <c r="S12" s="105"/>
      <c r="T12" s="105"/>
      <c r="U12" s="105"/>
      <c r="V12" s="105"/>
      <c r="W12" s="105"/>
      <c r="X12" s="105"/>
      <c r="Y12" s="105"/>
      <c r="Z12" s="105"/>
      <c r="AA12" s="105"/>
      <c r="AB12" s="105"/>
      <c r="AC12" s="105"/>
      <c r="AD12" s="105"/>
    </row>
    <row r="13" spans="1:32" s="202" customFormat="1" ht="39.75" customHeight="1">
      <c r="A13" s="86">
        <v>2</v>
      </c>
      <c r="B13" s="370" t="s">
        <v>185</v>
      </c>
      <c r="C13" s="86" t="s">
        <v>15</v>
      </c>
      <c r="D13" s="373">
        <v>615.9</v>
      </c>
      <c r="E13" s="373">
        <v>633.33699999999999</v>
      </c>
      <c r="F13" s="368">
        <v>643.15</v>
      </c>
      <c r="G13" s="368">
        <v>643.15</v>
      </c>
      <c r="H13" s="368">
        <f t="shared" si="0"/>
        <v>101.54941208235111</v>
      </c>
      <c r="I13" s="369"/>
      <c r="J13" s="369"/>
      <c r="K13" s="369"/>
      <c r="L13" s="369"/>
      <c r="M13" s="369"/>
      <c r="N13" s="369"/>
      <c r="O13" s="369"/>
      <c r="P13" s="369"/>
      <c r="Q13" s="369"/>
      <c r="R13" s="369"/>
      <c r="S13" s="369"/>
      <c r="T13" s="369"/>
      <c r="U13" s="369"/>
      <c r="V13" s="369"/>
      <c r="W13" s="369"/>
      <c r="X13" s="369"/>
      <c r="Y13" s="369"/>
      <c r="Z13" s="369"/>
      <c r="AA13" s="369"/>
      <c r="AB13" s="369"/>
      <c r="AC13" s="369"/>
      <c r="AD13" s="369"/>
    </row>
    <row r="14" spans="1:32" ht="39.75" customHeight="1">
      <c r="A14" s="371"/>
      <c r="B14" s="90" t="s">
        <v>186</v>
      </c>
      <c r="C14" s="89" t="s">
        <v>15</v>
      </c>
      <c r="D14" s="374">
        <v>10.93</v>
      </c>
      <c r="E14" s="374">
        <v>10.925000000000001</v>
      </c>
      <c r="F14" s="114">
        <v>11</v>
      </c>
      <c r="G14" s="114">
        <v>11</v>
      </c>
      <c r="H14" s="550">
        <f t="shared" si="0"/>
        <v>100.68649885583523</v>
      </c>
      <c r="I14" s="115"/>
      <c r="J14" s="105"/>
      <c r="K14" s="105"/>
      <c r="L14" s="105"/>
      <c r="M14" s="105"/>
      <c r="N14" s="105"/>
      <c r="O14" s="105"/>
      <c r="P14" s="105"/>
      <c r="Q14" s="105"/>
      <c r="R14" s="105"/>
      <c r="S14" s="105"/>
      <c r="T14" s="105"/>
      <c r="U14" s="105"/>
      <c r="V14" s="105"/>
      <c r="W14" s="105"/>
      <c r="X14" s="105"/>
      <c r="Y14" s="105"/>
      <c r="Z14" s="105"/>
      <c r="AA14" s="105"/>
      <c r="AB14" s="105"/>
      <c r="AC14" s="105"/>
      <c r="AD14" s="105"/>
    </row>
    <row r="15" spans="1:32" ht="39.75" customHeight="1">
      <c r="A15" s="371"/>
      <c r="B15" s="90" t="s">
        <v>187</v>
      </c>
      <c r="C15" s="89" t="s">
        <v>15</v>
      </c>
      <c r="D15" s="118">
        <v>387.7</v>
      </c>
      <c r="E15" s="114">
        <v>399.66</v>
      </c>
      <c r="F15" s="118">
        <v>396.35</v>
      </c>
      <c r="G15" s="118">
        <v>396.35</v>
      </c>
      <c r="H15" s="550">
        <f t="shared" si="0"/>
        <v>99.17179602662263</v>
      </c>
      <c r="I15" s="115"/>
      <c r="J15" s="105"/>
      <c r="K15" s="105"/>
      <c r="L15" s="105"/>
      <c r="M15" s="105"/>
      <c r="N15" s="105"/>
      <c r="O15" s="105"/>
      <c r="P15" s="105"/>
      <c r="Q15" s="105"/>
      <c r="R15" s="105"/>
      <c r="S15" s="105"/>
      <c r="T15" s="105"/>
      <c r="U15" s="105"/>
      <c r="V15" s="105"/>
      <c r="W15" s="105"/>
      <c r="X15" s="105"/>
      <c r="Y15" s="105"/>
      <c r="Z15" s="105"/>
      <c r="AA15" s="105"/>
      <c r="AB15" s="105"/>
      <c r="AC15" s="105"/>
      <c r="AD15" s="105"/>
    </row>
    <row r="16" spans="1:32" ht="46.5" customHeight="1">
      <c r="A16" s="371"/>
      <c r="B16" s="94" t="s">
        <v>188</v>
      </c>
      <c r="C16" s="89" t="s">
        <v>15</v>
      </c>
      <c r="D16" s="114">
        <v>22.28</v>
      </c>
      <c r="E16" s="374">
        <v>22.751999999999999</v>
      </c>
      <c r="F16" s="118">
        <v>25.8</v>
      </c>
      <c r="G16" s="118">
        <v>25.8</v>
      </c>
      <c r="H16" s="550">
        <f t="shared" si="0"/>
        <v>113.39662447257385</v>
      </c>
      <c r="I16" s="115"/>
      <c r="J16" s="105"/>
      <c r="K16" s="105"/>
      <c r="L16" s="105"/>
      <c r="M16" s="105"/>
      <c r="N16" s="105"/>
      <c r="O16" s="105"/>
      <c r="P16" s="105"/>
      <c r="Q16" s="105"/>
      <c r="R16" s="105"/>
      <c r="S16" s="105"/>
      <c r="T16" s="105"/>
      <c r="U16" s="105"/>
      <c r="V16" s="105"/>
      <c r="W16" s="105"/>
      <c r="X16" s="105"/>
      <c r="Y16" s="105"/>
      <c r="Z16" s="105"/>
      <c r="AA16" s="105"/>
      <c r="AB16" s="105"/>
      <c r="AC16" s="105"/>
      <c r="AD16" s="105"/>
    </row>
    <row r="17" spans="1:53" ht="36" customHeight="1">
      <c r="A17" s="371"/>
      <c r="B17" s="90" t="s">
        <v>189</v>
      </c>
      <c r="C17" s="89" t="s">
        <v>15</v>
      </c>
      <c r="D17" s="91">
        <v>195</v>
      </c>
      <c r="E17" s="91">
        <v>200</v>
      </c>
      <c r="F17" s="118">
        <v>210</v>
      </c>
      <c r="G17" s="118">
        <v>210</v>
      </c>
      <c r="H17" s="550">
        <f t="shared" si="0"/>
        <v>105</v>
      </c>
      <c r="I17" s="115"/>
      <c r="J17" s="105"/>
      <c r="K17" s="105"/>
      <c r="L17" s="105"/>
      <c r="M17" s="105"/>
      <c r="N17" s="105"/>
      <c r="O17" s="105"/>
      <c r="P17" s="105"/>
      <c r="Q17" s="105"/>
      <c r="R17" s="105"/>
      <c r="S17" s="105"/>
      <c r="T17" s="105"/>
      <c r="U17" s="105"/>
      <c r="V17" s="105"/>
      <c r="W17" s="105"/>
      <c r="X17" s="105"/>
      <c r="Y17" s="105"/>
      <c r="Z17" s="105"/>
      <c r="AA17" s="105"/>
      <c r="AB17" s="105"/>
      <c r="AC17" s="105"/>
      <c r="AD17" s="105"/>
    </row>
    <row r="18" spans="1:53" s="202" customFormat="1" ht="49.5" customHeight="1">
      <c r="A18" s="86" t="s">
        <v>18</v>
      </c>
      <c r="B18" s="87" t="s">
        <v>654</v>
      </c>
      <c r="C18" s="86"/>
      <c r="D18" s="369"/>
      <c r="E18" s="86"/>
      <c r="F18" s="86"/>
      <c r="G18" s="86"/>
      <c r="H18" s="86"/>
      <c r="I18" s="369"/>
      <c r="J18" s="369"/>
      <c r="K18" s="369"/>
      <c r="L18" s="369"/>
      <c r="M18" s="369"/>
      <c r="N18" s="369"/>
      <c r="O18" s="369"/>
      <c r="P18" s="369"/>
      <c r="Q18" s="369"/>
      <c r="R18" s="369"/>
      <c r="S18" s="369"/>
      <c r="T18" s="369"/>
      <c r="U18" s="369"/>
      <c r="V18" s="369"/>
      <c r="W18" s="369"/>
      <c r="X18" s="369"/>
      <c r="Y18" s="369"/>
      <c r="Z18" s="369"/>
      <c r="AA18" s="369"/>
      <c r="AB18" s="369"/>
      <c r="AC18" s="369"/>
      <c r="AD18" s="369"/>
    </row>
    <row r="19" spans="1:53" s="136" customFormat="1" ht="36.75" customHeight="1">
      <c r="A19" s="89" t="s">
        <v>190</v>
      </c>
      <c r="B19" s="90" t="s">
        <v>191</v>
      </c>
      <c r="C19" s="89" t="s">
        <v>192</v>
      </c>
      <c r="D19" s="93">
        <v>7562</v>
      </c>
      <c r="E19" s="93">
        <v>7630</v>
      </c>
      <c r="F19" s="93">
        <v>7490</v>
      </c>
      <c r="G19" s="93">
        <v>7490</v>
      </c>
      <c r="H19" s="550">
        <f t="shared" si="0"/>
        <v>98.165137614678898</v>
      </c>
      <c r="I19" s="377"/>
      <c r="J19" s="93"/>
      <c r="K19" s="93"/>
      <c r="L19" s="93"/>
      <c r="M19" s="93">
        <v>3100</v>
      </c>
      <c r="N19" s="93">
        <v>3200</v>
      </c>
      <c r="O19" s="93">
        <v>3200</v>
      </c>
      <c r="P19" s="93">
        <v>240</v>
      </c>
      <c r="Q19" s="93">
        <v>250</v>
      </c>
      <c r="R19" s="93">
        <v>250</v>
      </c>
      <c r="S19" s="93">
        <v>2100</v>
      </c>
      <c r="T19" s="93">
        <v>2200</v>
      </c>
      <c r="U19" s="93">
        <v>2200</v>
      </c>
      <c r="V19" s="93">
        <v>700</v>
      </c>
      <c r="W19" s="93">
        <v>710</v>
      </c>
      <c r="X19" s="93">
        <v>710</v>
      </c>
      <c r="Y19" s="93">
        <v>1200</v>
      </c>
      <c r="Z19" s="93">
        <v>1250</v>
      </c>
      <c r="AA19" s="93">
        <v>1250</v>
      </c>
      <c r="AB19" s="93">
        <v>40</v>
      </c>
      <c r="AC19" s="93">
        <v>41</v>
      </c>
      <c r="AD19" s="93">
        <v>41</v>
      </c>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row>
    <row r="20" spans="1:53" s="136" customFormat="1" ht="34.5" customHeight="1">
      <c r="A20" s="89" t="s">
        <v>190</v>
      </c>
      <c r="B20" s="90" t="s">
        <v>193</v>
      </c>
      <c r="C20" s="89" t="s">
        <v>194</v>
      </c>
      <c r="D20" s="93">
        <v>47.5</v>
      </c>
      <c r="E20" s="372">
        <v>47.5</v>
      </c>
      <c r="F20" s="372">
        <v>47.8</v>
      </c>
      <c r="G20" s="372">
        <v>47.8</v>
      </c>
      <c r="H20" s="550">
        <f t="shared" si="0"/>
        <v>100.63157894736842</v>
      </c>
      <c r="I20" s="378"/>
      <c r="J20" s="93"/>
      <c r="K20" s="93"/>
      <c r="L20" s="93"/>
      <c r="M20" s="93"/>
      <c r="N20" s="93"/>
      <c r="O20" s="93"/>
      <c r="P20" s="93"/>
      <c r="Q20" s="93"/>
      <c r="R20" s="93"/>
      <c r="S20" s="93"/>
      <c r="T20" s="93"/>
      <c r="U20" s="93"/>
      <c r="V20" s="93"/>
      <c r="W20" s="93"/>
      <c r="X20" s="93"/>
      <c r="Y20" s="93"/>
      <c r="Z20" s="93"/>
      <c r="AA20" s="93"/>
      <c r="AB20" s="93">
        <v>47.5</v>
      </c>
      <c r="AC20" s="93">
        <v>47.8</v>
      </c>
      <c r="AD20" s="93">
        <v>48</v>
      </c>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row>
    <row r="21" spans="1:53" s="136" customFormat="1" ht="31.5" hidden="1" customHeight="1">
      <c r="A21" s="89" t="s">
        <v>190</v>
      </c>
      <c r="B21" s="90" t="s">
        <v>195</v>
      </c>
      <c r="C21" s="89" t="s">
        <v>196</v>
      </c>
      <c r="D21" s="93"/>
      <c r="E21" s="93">
        <v>1080</v>
      </c>
      <c r="F21" s="93">
        <v>1100</v>
      </c>
      <c r="G21" s="93">
        <v>1100</v>
      </c>
      <c r="H21" s="550">
        <f t="shared" si="0"/>
        <v>101.85185185185185</v>
      </c>
      <c r="I21" s="379"/>
      <c r="J21" s="93">
        <v>240</v>
      </c>
      <c r="K21" s="93">
        <v>250</v>
      </c>
      <c r="L21" s="93">
        <v>250</v>
      </c>
      <c r="M21" s="93">
        <v>235</v>
      </c>
      <c r="N21" s="93">
        <v>240</v>
      </c>
      <c r="O21" s="93">
        <v>240</v>
      </c>
      <c r="P21" s="93">
        <v>112</v>
      </c>
      <c r="Q21" s="93">
        <v>115</v>
      </c>
      <c r="R21" s="93">
        <v>115</v>
      </c>
      <c r="S21" s="93">
        <v>100</v>
      </c>
      <c r="T21" s="93">
        <v>100</v>
      </c>
      <c r="U21" s="93">
        <v>100</v>
      </c>
      <c r="V21" s="93">
        <v>185</v>
      </c>
      <c r="W21" s="93">
        <v>185</v>
      </c>
      <c r="X21" s="93">
        <v>186</v>
      </c>
      <c r="Y21" s="93">
        <v>140</v>
      </c>
      <c r="Z21" s="93">
        <v>142</v>
      </c>
      <c r="AA21" s="93">
        <v>145</v>
      </c>
      <c r="AB21" s="93">
        <v>68</v>
      </c>
      <c r="AC21" s="93">
        <v>68</v>
      </c>
      <c r="AD21" s="93">
        <v>70</v>
      </c>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row>
    <row r="22" spans="1:53" s="136" customFormat="1" ht="31.5" hidden="1" customHeight="1">
      <c r="A22" s="89" t="s">
        <v>190</v>
      </c>
      <c r="B22" s="90" t="s">
        <v>197</v>
      </c>
      <c r="C22" s="89" t="s">
        <v>198</v>
      </c>
      <c r="D22" s="93"/>
      <c r="E22" s="372">
        <v>32.9</v>
      </c>
      <c r="F22" s="93">
        <v>32.75</v>
      </c>
      <c r="G22" s="93">
        <v>32.75</v>
      </c>
      <c r="H22" s="550">
        <f t="shared" si="0"/>
        <v>99.544072948328278</v>
      </c>
      <c r="I22" s="379"/>
      <c r="J22" s="93">
        <v>9.1999999999999993</v>
      </c>
      <c r="K22" s="93">
        <v>9.3000000000000007</v>
      </c>
      <c r="L22" s="93">
        <v>9.5</v>
      </c>
      <c r="M22" s="93">
        <v>9.1</v>
      </c>
      <c r="N22" s="93">
        <v>9.1999999999999993</v>
      </c>
      <c r="O22" s="93">
        <v>9.1999999999999993</v>
      </c>
      <c r="P22" s="93">
        <v>2.1</v>
      </c>
      <c r="Q22" s="93">
        <v>2.15</v>
      </c>
      <c r="R22" s="93">
        <v>2.2000000000000002</v>
      </c>
      <c r="S22" s="93">
        <v>4</v>
      </c>
      <c r="T22" s="93">
        <v>4.2</v>
      </c>
      <c r="U22" s="93">
        <v>4</v>
      </c>
      <c r="V22" s="93">
        <v>3</v>
      </c>
      <c r="W22" s="93">
        <v>3.1</v>
      </c>
      <c r="X22" s="93">
        <v>3.2</v>
      </c>
      <c r="Y22" s="93">
        <v>3</v>
      </c>
      <c r="Z22" s="93">
        <v>3</v>
      </c>
      <c r="AA22" s="93">
        <v>3.2</v>
      </c>
      <c r="AB22" s="93">
        <v>2.1</v>
      </c>
      <c r="AC22" s="93">
        <v>2.1</v>
      </c>
      <c r="AD22" s="93">
        <v>2.2000000000000002</v>
      </c>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row>
    <row r="23" spans="1:53" s="136" customFormat="1" ht="36.75" hidden="1" customHeight="1">
      <c r="A23" s="89" t="s">
        <v>190</v>
      </c>
      <c r="B23" s="90" t="s">
        <v>199</v>
      </c>
      <c r="C23" s="89" t="s">
        <v>200</v>
      </c>
      <c r="D23" s="93"/>
      <c r="E23" s="93"/>
      <c r="F23" s="93">
        <v>0</v>
      </c>
      <c r="G23" s="93">
        <v>0</v>
      </c>
      <c r="H23" s="550" t="e">
        <f t="shared" si="0"/>
        <v>#DIV/0!</v>
      </c>
      <c r="I23" s="379"/>
      <c r="J23" s="93">
        <v>93</v>
      </c>
      <c r="K23" s="93"/>
      <c r="L23" s="93">
        <v>520</v>
      </c>
      <c r="M23" s="93">
        <v>48</v>
      </c>
      <c r="N23" s="93"/>
      <c r="O23" s="93">
        <v>120</v>
      </c>
      <c r="P23" s="93"/>
      <c r="Q23" s="93"/>
      <c r="R23" s="93"/>
      <c r="S23" s="93"/>
      <c r="T23" s="93"/>
      <c r="U23" s="93"/>
      <c r="V23" s="93">
        <v>79</v>
      </c>
      <c r="W23" s="93"/>
      <c r="X23" s="93">
        <v>150</v>
      </c>
      <c r="Y23" s="93"/>
      <c r="Z23" s="93"/>
      <c r="AA23" s="93"/>
      <c r="AB23" s="93"/>
      <c r="AC23" s="93"/>
      <c r="AD23" s="93"/>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row>
    <row r="24" spans="1:53" s="136" customFormat="1" ht="32.25" hidden="1" customHeight="1">
      <c r="A24" s="89" t="s">
        <v>190</v>
      </c>
      <c r="B24" s="90" t="s">
        <v>201</v>
      </c>
      <c r="C24" s="89" t="s">
        <v>202</v>
      </c>
      <c r="D24" s="93"/>
      <c r="E24" s="93">
        <v>14150</v>
      </c>
      <c r="F24" s="93">
        <v>14160</v>
      </c>
      <c r="G24" s="93">
        <v>14160</v>
      </c>
      <c r="H24" s="550">
        <f t="shared" si="0"/>
        <v>100.07067137809187</v>
      </c>
      <c r="I24" s="379"/>
      <c r="J24" s="93">
        <v>3850</v>
      </c>
      <c r="K24" s="93">
        <v>3860</v>
      </c>
      <c r="L24" s="93">
        <v>3900</v>
      </c>
      <c r="M24" s="93">
        <v>3400</v>
      </c>
      <c r="N24" s="93">
        <v>3400</v>
      </c>
      <c r="O24" s="93">
        <v>3450</v>
      </c>
      <c r="P24" s="93">
        <v>3000</v>
      </c>
      <c r="Q24" s="93">
        <v>3100</v>
      </c>
      <c r="R24" s="93">
        <v>3000</v>
      </c>
      <c r="S24" s="93">
        <v>1000</v>
      </c>
      <c r="T24" s="93">
        <v>1000</v>
      </c>
      <c r="U24" s="93">
        <v>1100</v>
      </c>
      <c r="V24" s="93">
        <v>1900</v>
      </c>
      <c r="W24" s="93">
        <v>1900</v>
      </c>
      <c r="X24" s="93">
        <v>1920</v>
      </c>
      <c r="Y24" s="93">
        <v>1000</v>
      </c>
      <c r="Z24" s="93">
        <v>1050</v>
      </c>
      <c r="AA24" s="93">
        <v>1050</v>
      </c>
      <c r="AB24" s="93"/>
      <c r="AC24" s="93"/>
      <c r="AD24" s="93"/>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row>
    <row r="25" spans="1:53" s="136" customFormat="1" ht="32.25" hidden="1" customHeight="1">
      <c r="A25" s="89" t="s">
        <v>190</v>
      </c>
      <c r="B25" s="90" t="s">
        <v>203</v>
      </c>
      <c r="C25" s="89" t="s">
        <v>202</v>
      </c>
      <c r="D25" s="93"/>
      <c r="E25" s="93">
        <v>13910</v>
      </c>
      <c r="F25" s="93">
        <v>13910</v>
      </c>
      <c r="G25" s="93">
        <v>13910</v>
      </c>
      <c r="H25" s="550">
        <f t="shared" si="0"/>
        <v>100</v>
      </c>
      <c r="I25" s="379"/>
      <c r="J25" s="93">
        <v>3850</v>
      </c>
      <c r="K25" s="93">
        <v>3850</v>
      </c>
      <c r="L25" s="93">
        <v>3850</v>
      </c>
      <c r="M25" s="93">
        <v>3300</v>
      </c>
      <c r="N25" s="93">
        <v>3300</v>
      </c>
      <c r="O25" s="93">
        <v>3300</v>
      </c>
      <c r="P25" s="93">
        <v>2700</v>
      </c>
      <c r="Q25" s="93">
        <v>2700</v>
      </c>
      <c r="R25" s="93">
        <v>2700</v>
      </c>
      <c r="S25" s="93">
        <v>960</v>
      </c>
      <c r="T25" s="93">
        <v>960</v>
      </c>
      <c r="U25" s="93">
        <v>960</v>
      </c>
      <c r="V25" s="93">
        <v>2100</v>
      </c>
      <c r="W25" s="93">
        <v>2100</v>
      </c>
      <c r="X25" s="93">
        <v>2100</v>
      </c>
      <c r="Y25" s="93">
        <v>1000</v>
      </c>
      <c r="Z25" s="93">
        <v>1000</v>
      </c>
      <c r="AA25" s="93">
        <v>1000</v>
      </c>
      <c r="AB25" s="93"/>
      <c r="AC25" s="93"/>
      <c r="AD25" s="93"/>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row>
    <row r="26" spans="1:53" s="136" customFormat="1" ht="32.25" hidden="1" customHeight="1">
      <c r="A26" s="89" t="s">
        <v>190</v>
      </c>
      <c r="B26" s="90" t="s">
        <v>204</v>
      </c>
      <c r="C26" s="89" t="s">
        <v>202</v>
      </c>
      <c r="D26" s="93"/>
      <c r="E26" s="93">
        <v>21600</v>
      </c>
      <c r="F26" s="93">
        <v>21600</v>
      </c>
      <c r="G26" s="93">
        <v>21600</v>
      </c>
      <c r="H26" s="550">
        <f t="shared" si="0"/>
        <v>100</v>
      </c>
      <c r="I26" s="379"/>
      <c r="J26" s="93"/>
      <c r="K26" s="93"/>
      <c r="L26" s="93"/>
      <c r="M26" s="93"/>
      <c r="N26" s="93"/>
      <c r="O26" s="93"/>
      <c r="P26" s="93"/>
      <c r="Q26" s="93"/>
      <c r="R26" s="93"/>
      <c r="S26" s="93"/>
      <c r="T26" s="93"/>
      <c r="U26" s="93"/>
      <c r="V26" s="93">
        <v>6300</v>
      </c>
      <c r="W26" s="93">
        <v>6300</v>
      </c>
      <c r="X26" s="93">
        <v>6300</v>
      </c>
      <c r="Y26" s="93">
        <v>8000</v>
      </c>
      <c r="Z26" s="93">
        <v>8000</v>
      </c>
      <c r="AA26" s="93">
        <v>8000</v>
      </c>
      <c r="AB26" s="93">
        <v>7300</v>
      </c>
      <c r="AC26" s="93">
        <v>7300</v>
      </c>
      <c r="AD26" s="93">
        <v>7300</v>
      </c>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row>
    <row r="27" spans="1:53" s="136" customFormat="1" ht="32.25" hidden="1" customHeight="1">
      <c r="A27" s="89" t="s">
        <v>190</v>
      </c>
      <c r="B27" s="90" t="s">
        <v>205</v>
      </c>
      <c r="C27" s="89" t="s">
        <v>206</v>
      </c>
      <c r="D27" s="93"/>
      <c r="E27" s="93">
        <v>13600</v>
      </c>
      <c r="F27" s="93">
        <v>13600</v>
      </c>
      <c r="G27" s="93">
        <v>13600</v>
      </c>
      <c r="H27" s="550">
        <f t="shared" si="0"/>
        <v>100</v>
      </c>
      <c r="I27" s="379"/>
      <c r="J27" s="93"/>
      <c r="K27" s="93"/>
      <c r="L27" s="93"/>
      <c r="M27" s="93"/>
      <c r="N27" s="93"/>
      <c r="O27" s="93"/>
      <c r="P27" s="93"/>
      <c r="Q27" s="93"/>
      <c r="R27" s="93"/>
      <c r="S27" s="93"/>
      <c r="T27" s="93"/>
      <c r="U27" s="93"/>
      <c r="V27" s="93"/>
      <c r="W27" s="93"/>
      <c r="X27" s="93"/>
      <c r="Y27" s="93"/>
      <c r="Z27" s="93"/>
      <c r="AA27" s="93"/>
      <c r="AB27" s="93">
        <v>13600</v>
      </c>
      <c r="AC27" s="93">
        <v>13600</v>
      </c>
      <c r="AD27" s="93">
        <v>13600</v>
      </c>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row>
    <row r="28" spans="1:53" s="136" customFormat="1" ht="32.25" hidden="1" customHeight="1">
      <c r="A28" s="89" t="s">
        <v>190</v>
      </c>
      <c r="B28" s="90" t="s">
        <v>207</v>
      </c>
      <c r="C28" s="89" t="s">
        <v>208</v>
      </c>
      <c r="D28" s="93"/>
      <c r="E28" s="93">
        <v>5400</v>
      </c>
      <c r="F28" s="93">
        <v>5400</v>
      </c>
      <c r="G28" s="93">
        <v>5400</v>
      </c>
      <c r="H28" s="550">
        <f t="shared" si="0"/>
        <v>100</v>
      </c>
      <c r="I28" s="379"/>
      <c r="J28" s="93"/>
      <c r="K28" s="93"/>
      <c r="L28" s="93"/>
      <c r="M28" s="93"/>
      <c r="N28" s="93"/>
      <c r="O28" s="93"/>
      <c r="P28" s="93"/>
      <c r="Q28" s="93"/>
      <c r="R28" s="93"/>
      <c r="S28" s="93"/>
      <c r="T28" s="93"/>
      <c r="U28" s="93"/>
      <c r="V28" s="93"/>
      <c r="W28" s="93"/>
      <c r="X28" s="93"/>
      <c r="Y28" s="93"/>
      <c r="Z28" s="93"/>
      <c r="AA28" s="93"/>
      <c r="AB28" s="93">
        <v>5400</v>
      </c>
      <c r="AC28" s="93">
        <v>5400</v>
      </c>
      <c r="AD28" s="93">
        <v>5400</v>
      </c>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row>
    <row r="29" spans="1:53" s="125" customFormat="1" ht="36.75" customHeight="1">
      <c r="A29" s="89" t="s">
        <v>190</v>
      </c>
      <c r="B29" s="90" t="s">
        <v>209</v>
      </c>
      <c r="C29" s="89" t="s">
        <v>80</v>
      </c>
      <c r="D29" s="93">
        <v>3019</v>
      </c>
      <c r="E29" s="93">
        <v>3026</v>
      </c>
      <c r="F29" s="93">
        <v>3027</v>
      </c>
      <c r="G29" s="93">
        <v>3027</v>
      </c>
      <c r="H29" s="550">
        <f t="shared" si="0"/>
        <v>100.03304692663582</v>
      </c>
      <c r="I29" s="377"/>
      <c r="J29" s="93">
        <v>7</v>
      </c>
      <c r="K29" s="93">
        <v>8</v>
      </c>
      <c r="L29" s="93">
        <v>8</v>
      </c>
      <c r="M29" s="93">
        <v>2315</v>
      </c>
      <c r="N29" s="93">
        <v>2320</v>
      </c>
      <c r="O29" s="93">
        <v>2320</v>
      </c>
      <c r="P29" s="93">
        <v>0</v>
      </c>
      <c r="Q29" s="93"/>
      <c r="R29" s="93">
        <v>0</v>
      </c>
      <c r="S29" s="93">
        <v>51</v>
      </c>
      <c r="T29" s="93">
        <v>52</v>
      </c>
      <c r="U29" s="93">
        <v>55</v>
      </c>
      <c r="V29" s="93">
        <v>66</v>
      </c>
      <c r="W29" s="93">
        <v>67</v>
      </c>
      <c r="X29" s="93">
        <v>68</v>
      </c>
      <c r="Y29" s="93"/>
      <c r="Z29" s="93"/>
      <c r="AA29" s="93"/>
      <c r="AB29" s="93">
        <v>575</v>
      </c>
      <c r="AC29" s="93">
        <v>580</v>
      </c>
      <c r="AD29" s="93">
        <v>580</v>
      </c>
    </row>
    <row r="30" spans="1:53" s="136" customFormat="1" ht="36.75" customHeight="1">
      <c r="A30" s="89" t="s">
        <v>190</v>
      </c>
      <c r="B30" s="90" t="s">
        <v>210</v>
      </c>
      <c r="C30" s="89" t="s">
        <v>80</v>
      </c>
      <c r="D30" s="93">
        <v>5500</v>
      </c>
      <c r="E30" s="93">
        <v>6000</v>
      </c>
      <c r="F30" s="93">
        <v>6000</v>
      </c>
      <c r="G30" s="93">
        <v>6000</v>
      </c>
      <c r="H30" s="550">
        <f t="shared" si="0"/>
        <v>100</v>
      </c>
      <c r="I30" s="379"/>
      <c r="J30" s="93"/>
      <c r="K30" s="93"/>
      <c r="L30" s="93"/>
      <c r="M30" s="93"/>
      <c r="N30" s="93"/>
      <c r="O30" s="93"/>
      <c r="P30" s="93"/>
      <c r="Q30" s="93"/>
      <c r="R30" s="93"/>
      <c r="S30" s="93"/>
      <c r="T30" s="93"/>
      <c r="U30" s="93"/>
      <c r="V30" s="93"/>
      <c r="W30" s="93"/>
      <c r="X30" s="93"/>
      <c r="Y30" s="93">
        <v>6000</v>
      </c>
      <c r="Z30" s="93">
        <v>6000</v>
      </c>
      <c r="AA30" s="93">
        <v>6200</v>
      </c>
      <c r="AB30" s="93"/>
      <c r="AC30" s="93"/>
      <c r="AD30" s="93"/>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row>
    <row r="31" spans="1:53" s="136" customFormat="1" ht="32.25" hidden="1" customHeight="1">
      <c r="A31" s="371" t="s">
        <v>190</v>
      </c>
      <c r="B31" s="90" t="s">
        <v>211</v>
      </c>
      <c r="C31" s="89" t="s">
        <v>80</v>
      </c>
      <c r="D31" s="93"/>
      <c r="E31" s="93">
        <v>691</v>
      </c>
      <c r="F31" s="93">
        <v>693</v>
      </c>
      <c r="G31" s="93">
        <v>693</v>
      </c>
      <c r="H31" s="550">
        <f t="shared" si="0"/>
        <v>100.28943560057887</v>
      </c>
      <c r="I31" s="379"/>
      <c r="J31" s="93">
        <v>250</v>
      </c>
      <c r="K31" s="93">
        <v>250</v>
      </c>
      <c r="L31" s="93">
        <v>255</v>
      </c>
      <c r="M31" s="93"/>
      <c r="N31" s="93"/>
      <c r="O31" s="93"/>
      <c r="P31" s="93"/>
      <c r="Q31" s="93"/>
      <c r="R31" s="93"/>
      <c r="S31" s="93">
        <v>38</v>
      </c>
      <c r="T31" s="93">
        <v>38</v>
      </c>
      <c r="U31" s="93">
        <v>38.5</v>
      </c>
      <c r="V31" s="93">
        <v>183</v>
      </c>
      <c r="W31" s="93">
        <v>185</v>
      </c>
      <c r="X31" s="93">
        <v>185</v>
      </c>
      <c r="Y31" s="93">
        <v>220</v>
      </c>
      <c r="Z31" s="93">
        <v>220</v>
      </c>
      <c r="AA31" s="93">
        <v>220</v>
      </c>
      <c r="AB31" s="93"/>
      <c r="AC31" s="93"/>
      <c r="AD31" s="93"/>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row>
    <row r="32" spans="1:53" s="136" customFormat="1" ht="36" customHeight="1">
      <c r="A32" s="89" t="s">
        <v>190</v>
      </c>
      <c r="B32" s="90" t="s">
        <v>212</v>
      </c>
      <c r="C32" s="89" t="s">
        <v>213</v>
      </c>
      <c r="D32" s="93">
        <v>375</v>
      </c>
      <c r="E32" s="93">
        <v>378</v>
      </c>
      <c r="F32" s="93">
        <v>384</v>
      </c>
      <c r="G32" s="93">
        <v>384</v>
      </c>
      <c r="H32" s="550">
        <f t="shared" si="0"/>
        <v>101.5873015873016</v>
      </c>
      <c r="I32" s="379"/>
      <c r="J32" s="93">
        <v>56</v>
      </c>
      <c r="K32" s="93">
        <v>57</v>
      </c>
      <c r="L32" s="93">
        <v>58</v>
      </c>
      <c r="M32" s="93">
        <v>50</v>
      </c>
      <c r="N32" s="93">
        <v>51</v>
      </c>
      <c r="O32" s="93">
        <v>52</v>
      </c>
      <c r="P32" s="93">
        <v>65</v>
      </c>
      <c r="Q32" s="93">
        <v>65</v>
      </c>
      <c r="R32" s="93">
        <v>67</v>
      </c>
      <c r="S32" s="93">
        <v>30</v>
      </c>
      <c r="T32" s="93">
        <v>32</v>
      </c>
      <c r="U32" s="93">
        <v>32</v>
      </c>
      <c r="V32" s="93">
        <v>31</v>
      </c>
      <c r="W32" s="93">
        <v>32</v>
      </c>
      <c r="X32" s="93">
        <v>32</v>
      </c>
      <c r="Y32" s="93">
        <v>46</v>
      </c>
      <c r="Z32" s="93">
        <v>47</v>
      </c>
      <c r="AA32" s="93">
        <v>48</v>
      </c>
      <c r="AB32" s="93">
        <v>100</v>
      </c>
      <c r="AC32" s="93">
        <v>100</v>
      </c>
      <c r="AD32" s="93">
        <v>105</v>
      </c>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row>
    <row r="33" spans="1:53" s="136" customFormat="1" ht="34.5" customHeight="1">
      <c r="A33" s="371" t="s">
        <v>190</v>
      </c>
      <c r="B33" s="90" t="s">
        <v>214</v>
      </c>
      <c r="C33" s="89" t="s">
        <v>194</v>
      </c>
      <c r="D33" s="93">
        <v>3095</v>
      </c>
      <c r="E33" s="93">
        <v>3160</v>
      </c>
      <c r="F33" s="93">
        <v>3225</v>
      </c>
      <c r="G33" s="93">
        <v>3225</v>
      </c>
      <c r="H33" s="550">
        <f t="shared" si="0"/>
        <v>102.05696202531645</v>
      </c>
      <c r="I33" s="380"/>
      <c r="J33" s="93"/>
      <c r="K33" s="93"/>
      <c r="L33" s="93"/>
      <c r="M33" s="93"/>
      <c r="N33" s="93"/>
      <c r="O33" s="93"/>
      <c r="P33" s="93"/>
      <c r="Q33" s="93"/>
      <c r="R33" s="93"/>
      <c r="S33" s="93">
        <v>80</v>
      </c>
      <c r="T33" s="93">
        <v>85</v>
      </c>
      <c r="U33" s="93">
        <v>86</v>
      </c>
      <c r="V33" s="93">
        <v>330</v>
      </c>
      <c r="W33" s="93">
        <v>340</v>
      </c>
      <c r="X33" s="93">
        <v>345</v>
      </c>
      <c r="Y33" s="93">
        <v>2750</v>
      </c>
      <c r="Z33" s="93">
        <v>2800</v>
      </c>
      <c r="AA33" s="93">
        <v>2850</v>
      </c>
      <c r="AB33" s="93"/>
      <c r="AC33" s="93"/>
      <c r="AD33" s="93"/>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row>
    <row r="34" spans="1:53" s="136" customFormat="1" ht="38.25" customHeight="1">
      <c r="A34" s="89" t="s">
        <v>190</v>
      </c>
      <c r="B34" s="90" t="s">
        <v>215</v>
      </c>
      <c r="C34" s="89" t="s">
        <v>202</v>
      </c>
      <c r="D34" s="93">
        <v>64500</v>
      </c>
      <c r="E34" s="93">
        <v>65600</v>
      </c>
      <c r="F34" s="93">
        <v>66000</v>
      </c>
      <c r="G34" s="93">
        <v>66000</v>
      </c>
      <c r="H34" s="550">
        <f t="shared" si="0"/>
        <v>100.60975609756098</v>
      </c>
      <c r="I34" s="379"/>
      <c r="J34" s="93">
        <v>11500</v>
      </c>
      <c r="K34" s="93">
        <v>13500</v>
      </c>
      <c r="L34" s="93">
        <v>13500</v>
      </c>
      <c r="M34" s="93">
        <v>52100</v>
      </c>
      <c r="N34" s="93">
        <v>52500</v>
      </c>
      <c r="O34" s="93">
        <v>53500</v>
      </c>
      <c r="P34" s="93"/>
      <c r="Q34" s="93"/>
      <c r="R34" s="93"/>
      <c r="S34" s="93"/>
      <c r="T34" s="93"/>
      <c r="U34" s="93"/>
      <c r="V34" s="93"/>
      <c r="W34" s="93"/>
      <c r="X34" s="93"/>
      <c r="Y34" s="93"/>
      <c r="Z34" s="93"/>
      <c r="AA34" s="93"/>
      <c r="AB34" s="93"/>
      <c r="AC34" s="93"/>
      <c r="AD34" s="93"/>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row>
    <row r="36" spans="1:53" ht="18.75" customHeight="1">
      <c r="B36" s="381"/>
    </row>
    <row r="37" spans="1:53" ht="18.75" customHeight="1">
      <c r="B37" s="382"/>
    </row>
  </sheetData>
  <mergeCells count="21">
    <mergeCell ref="E6:G6"/>
    <mergeCell ref="G7:G8"/>
    <mergeCell ref="H6:H8"/>
    <mergeCell ref="A1:B1"/>
    <mergeCell ref="A2:AD2"/>
    <mergeCell ref="A3:AD3"/>
    <mergeCell ref="A6:A8"/>
    <mergeCell ref="B6:B8"/>
    <mergeCell ref="C6:C8"/>
    <mergeCell ref="D6:D8"/>
    <mergeCell ref="I6:I8"/>
    <mergeCell ref="J6:AD6"/>
    <mergeCell ref="E7:E8"/>
    <mergeCell ref="F7:F8"/>
    <mergeCell ref="S7:U7"/>
    <mergeCell ref="V7:X7"/>
    <mergeCell ref="Y7:AA7"/>
    <mergeCell ref="AB7:AD7"/>
    <mergeCell ref="J7:L7"/>
    <mergeCell ref="M7:O7"/>
    <mergeCell ref="P7:R7"/>
  </mergeCells>
  <printOptions horizontalCentered="1"/>
  <pageMargins left="0.19685039370078741" right="0.39370078740157483" top="0.35433070866141736" bottom="0.35433070866141736" header="0.51181102362204722" footer="0.19685039370078741"/>
  <pageSetup paperSize="9" scale="70" orientation="portrait" horizontalDpi="300" verticalDpi="300" r:id="rId1"/>
  <headerFooter>
    <oddFooter>&amp;CPage &amp;P</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BC50"/>
  <sheetViews>
    <sheetView zoomScaleNormal="100" workbookViewId="0">
      <selection activeCell="D6" sqref="D6"/>
    </sheetView>
  </sheetViews>
  <sheetFormatPr defaultColWidth="9" defaultRowHeight="18.75"/>
  <cols>
    <col min="1" max="1" width="7.25" style="101" customWidth="1"/>
    <col min="2" max="2" width="52.75" style="101" customWidth="1"/>
    <col min="3" max="3" width="12.625" style="101" bestFit="1" customWidth="1"/>
    <col min="4" max="4" width="12.875" style="101" customWidth="1"/>
    <col min="5" max="6" width="13" style="101" customWidth="1"/>
    <col min="7" max="7" width="13.625" style="101" customWidth="1"/>
    <col min="8" max="8" width="11.75" style="101" customWidth="1"/>
    <col min="9" max="40" width="9.125" style="101" customWidth="1"/>
    <col min="41" max="41" width="18.25" style="101" customWidth="1"/>
    <col min="42" max="42" width="9.125" style="101" customWidth="1"/>
    <col min="43" max="55" width="10.25" style="101" customWidth="1"/>
    <col min="56" max="16384" width="9" style="2"/>
  </cols>
  <sheetData>
    <row r="1" spans="1:55" ht="18.75" customHeight="1">
      <c r="A1" s="604" t="s">
        <v>216</v>
      </c>
      <c r="B1" s="604"/>
      <c r="C1" s="85"/>
      <c r="D1" s="85"/>
      <c r="E1" s="85"/>
      <c r="F1" s="85"/>
      <c r="G1" s="85"/>
      <c r="H1" s="85"/>
    </row>
    <row r="2" spans="1:55" ht="44.25" customHeight="1">
      <c r="A2" s="601" t="s">
        <v>687</v>
      </c>
      <c r="B2" s="601"/>
      <c r="C2" s="601"/>
      <c r="D2" s="601"/>
      <c r="E2" s="601"/>
      <c r="F2" s="601"/>
      <c r="G2" s="601"/>
      <c r="H2" s="601"/>
    </row>
    <row r="3" spans="1:55" ht="22.5" customHeight="1">
      <c r="A3" s="602" t="s">
        <v>671</v>
      </c>
      <c r="B3" s="602"/>
      <c r="C3" s="602"/>
      <c r="D3" s="602"/>
      <c r="E3" s="602"/>
      <c r="F3" s="602"/>
      <c r="G3" s="602"/>
      <c r="H3" s="602"/>
    </row>
    <row r="4" spans="1:55" ht="30" customHeight="1">
      <c r="A4" s="85"/>
      <c r="B4" s="85"/>
      <c r="C4" s="85"/>
      <c r="D4" s="85"/>
      <c r="E4" s="85"/>
      <c r="F4" s="85"/>
      <c r="G4" s="85"/>
      <c r="H4" s="85"/>
    </row>
    <row r="5" spans="1:55" s="202" customFormat="1" ht="42" customHeight="1">
      <c r="A5" s="603" t="s">
        <v>1</v>
      </c>
      <c r="B5" s="603" t="s">
        <v>2</v>
      </c>
      <c r="C5" s="593" t="s">
        <v>3</v>
      </c>
      <c r="D5" s="594" t="s">
        <v>4</v>
      </c>
      <c r="E5" s="595"/>
      <c r="F5" s="596"/>
      <c r="G5" s="597" t="s">
        <v>664</v>
      </c>
      <c r="H5" s="593" t="s">
        <v>47</v>
      </c>
    </row>
    <row r="6" spans="1:55" s="202" customFormat="1" ht="148.5" customHeight="1">
      <c r="A6" s="603"/>
      <c r="B6" s="603"/>
      <c r="C6" s="593"/>
      <c r="D6" s="87" t="s">
        <v>7</v>
      </c>
      <c r="E6" s="87" t="s">
        <v>662</v>
      </c>
      <c r="F6" s="87" t="s">
        <v>663</v>
      </c>
      <c r="G6" s="599"/>
      <c r="H6" s="593"/>
    </row>
    <row r="7" spans="1:55" s="166" customFormat="1" ht="50.25" customHeight="1">
      <c r="A7" s="86">
        <v>1</v>
      </c>
      <c r="B7" s="204" t="s">
        <v>217</v>
      </c>
      <c r="C7" s="86" t="s">
        <v>15</v>
      </c>
      <c r="D7" s="206">
        <v>4463.9800000000005</v>
      </c>
      <c r="E7" s="383">
        <v>4474.6000000000004</v>
      </c>
      <c r="F7" s="383">
        <v>4474.6000000000004</v>
      </c>
      <c r="G7" s="383">
        <f>F7/D7%</f>
        <v>100.23790429168588</v>
      </c>
      <c r="H7" s="385"/>
      <c r="I7" s="513"/>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row>
    <row r="8" spans="1:55" ht="37.5" customHeight="1">
      <c r="A8" s="89"/>
      <c r="B8" s="90" t="s">
        <v>218</v>
      </c>
      <c r="C8" s="89" t="s">
        <v>15</v>
      </c>
      <c r="D8" s="92">
        <v>4463.9800000000005</v>
      </c>
      <c r="E8" s="386">
        <v>4474.6000000000004</v>
      </c>
      <c r="F8" s="386">
        <v>4474.6000000000004</v>
      </c>
      <c r="G8" s="547">
        <f t="shared" ref="G8:G17" si="0">F8/D8%</f>
        <v>100.23790429168588</v>
      </c>
      <c r="H8" s="380"/>
      <c r="I8" s="387"/>
      <c r="AO8" s="387"/>
    </row>
    <row r="9" spans="1:55" s="209" customFormat="1" ht="37.5" customHeight="1">
      <c r="A9" s="388"/>
      <c r="B9" s="141" t="s">
        <v>219</v>
      </c>
      <c r="C9" s="140" t="s">
        <v>15</v>
      </c>
      <c r="D9" s="389">
        <v>4226.43</v>
      </c>
      <c r="E9" s="389">
        <v>4227</v>
      </c>
      <c r="F9" s="389">
        <v>4227</v>
      </c>
      <c r="G9" s="547">
        <f t="shared" si="0"/>
        <v>100.01348655957864</v>
      </c>
      <c r="H9" s="389"/>
      <c r="AO9" s="387"/>
    </row>
    <row r="10" spans="1:55" s="209" customFormat="1" ht="37.5" customHeight="1">
      <c r="A10" s="388"/>
      <c r="B10" s="390" t="s">
        <v>220</v>
      </c>
      <c r="C10" s="140" t="s">
        <v>15</v>
      </c>
      <c r="D10" s="389">
        <v>237.55</v>
      </c>
      <c r="E10" s="389">
        <v>248</v>
      </c>
      <c r="F10" s="389">
        <v>248</v>
      </c>
      <c r="G10" s="547">
        <f t="shared" si="0"/>
        <v>104.39907387918332</v>
      </c>
      <c r="H10" s="389"/>
    </row>
    <row r="11" spans="1:55" ht="37.5" customHeight="1">
      <c r="A11" s="89"/>
      <c r="B11" s="90" t="s">
        <v>221</v>
      </c>
      <c r="C11" s="89"/>
      <c r="D11" s="92"/>
      <c r="E11" s="92"/>
      <c r="F11" s="92"/>
      <c r="G11" s="547"/>
      <c r="H11" s="206"/>
    </row>
    <row r="12" spans="1:55" ht="37.5" customHeight="1">
      <c r="A12" s="89"/>
      <c r="B12" s="90" t="s">
        <v>222</v>
      </c>
      <c r="C12" s="89" t="s">
        <v>80</v>
      </c>
      <c r="D12" s="131">
        <v>23518</v>
      </c>
      <c r="E12" s="131">
        <v>23714</v>
      </c>
      <c r="F12" s="131">
        <v>23714</v>
      </c>
      <c r="G12" s="547">
        <f t="shared" si="0"/>
        <v>100.8334042010375</v>
      </c>
      <c r="H12" s="206"/>
    </row>
    <row r="13" spans="1:55" ht="37.5" customHeight="1">
      <c r="A13" s="89"/>
      <c r="B13" s="90" t="s">
        <v>223</v>
      </c>
      <c r="C13" s="89" t="s">
        <v>80</v>
      </c>
      <c r="D13" s="137">
        <v>5.7</v>
      </c>
      <c r="E13" s="137">
        <v>5.8</v>
      </c>
      <c r="F13" s="137">
        <v>5.8</v>
      </c>
      <c r="G13" s="547">
        <f t="shared" si="0"/>
        <v>101.75438596491227</v>
      </c>
      <c r="H13" s="206"/>
    </row>
    <row r="14" spans="1:55" ht="37.5" customHeight="1">
      <c r="A14" s="89"/>
      <c r="B14" s="90" t="s">
        <v>224</v>
      </c>
      <c r="C14" s="89" t="s">
        <v>80</v>
      </c>
      <c r="D14" s="137">
        <v>15.63</v>
      </c>
      <c r="E14" s="137">
        <v>15.83</v>
      </c>
      <c r="F14" s="137">
        <v>15.83</v>
      </c>
      <c r="G14" s="547">
        <f t="shared" si="0"/>
        <v>101.27959053103008</v>
      </c>
      <c r="H14" s="206"/>
    </row>
    <row r="15" spans="1:55" ht="37.5" customHeight="1">
      <c r="A15" s="89"/>
      <c r="B15" s="90" t="s">
        <v>225</v>
      </c>
      <c r="C15" s="89" t="s">
        <v>80</v>
      </c>
      <c r="D15" s="131">
        <v>290</v>
      </c>
      <c r="E15" s="131">
        <v>298</v>
      </c>
      <c r="F15" s="131">
        <v>298</v>
      </c>
      <c r="G15" s="547">
        <f t="shared" si="0"/>
        <v>102.75862068965517</v>
      </c>
      <c r="H15" s="206"/>
    </row>
    <row r="16" spans="1:55" ht="37.5" customHeight="1">
      <c r="A16" s="89"/>
      <c r="B16" s="90" t="s">
        <v>226</v>
      </c>
      <c r="C16" s="89" t="s">
        <v>13</v>
      </c>
      <c r="D16" s="137">
        <v>30.45</v>
      </c>
      <c r="E16" s="137">
        <v>30.65</v>
      </c>
      <c r="F16" s="137">
        <v>30.65</v>
      </c>
      <c r="G16" s="547">
        <f t="shared" si="0"/>
        <v>100.6568144499179</v>
      </c>
      <c r="H16" s="206"/>
    </row>
    <row r="17" spans="1:25" ht="37.5" customHeight="1">
      <c r="A17" s="89"/>
      <c r="B17" s="90" t="s">
        <v>227</v>
      </c>
      <c r="C17" s="89" t="s">
        <v>80</v>
      </c>
      <c r="D17" s="133">
        <v>205.2</v>
      </c>
      <c r="E17" s="133">
        <v>207.2</v>
      </c>
      <c r="F17" s="133">
        <v>207.2</v>
      </c>
      <c r="G17" s="547">
        <f t="shared" si="0"/>
        <v>100.97465886939571</v>
      </c>
      <c r="H17" s="206"/>
    </row>
    <row r="18" spans="1:25" s="202" customFormat="1" ht="30.75" customHeight="1">
      <c r="A18" s="86">
        <v>2</v>
      </c>
      <c r="B18" s="204" t="s">
        <v>228</v>
      </c>
      <c r="C18" s="86"/>
      <c r="D18" s="206"/>
      <c r="E18" s="206"/>
      <c r="F18" s="206"/>
      <c r="G18" s="206"/>
      <c r="H18" s="206"/>
    </row>
    <row r="19" spans="1:25" s="393" customFormat="1" ht="45" customHeight="1">
      <c r="A19" s="86" t="s">
        <v>229</v>
      </c>
      <c r="B19" s="370" t="s">
        <v>230</v>
      </c>
      <c r="C19" s="391"/>
      <c r="D19" s="392"/>
      <c r="E19" s="392"/>
      <c r="F19" s="392"/>
      <c r="G19" s="392"/>
      <c r="H19" s="392"/>
    </row>
    <row r="20" spans="1:25" ht="37.5" customHeight="1">
      <c r="A20" s="89"/>
      <c r="B20" s="90" t="s">
        <v>231</v>
      </c>
      <c r="C20" s="89" t="s">
        <v>232</v>
      </c>
      <c r="D20" s="92">
        <v>23</v>
      </c>
      <c r="E20" s="92">
        <v>23</v>
      </c>
      <c r="F20" s="92">
        <v>23</v>
      </c>
      <c r="G20" s="547">
        <f t="shared" ref="G20:G38" si="1">F20/D20%</f>
        <v>100</v>
      </c>
      <c r="H20" s="206"/>
      <c r="Y20" s="394"/>
    </row>
    <row r="21" spans="1:25" ht="37.5" customHeight="1">
      <c r="A21" s="89"/>
      <c r="B21" s="90" t="s">
        <v>233</v>
      </c>
      <c r="C21" s="89" t="s">
        <v>232</v>
      </c>
      <c r="D21" s="92">
        <v>2</v>
      </c>
      <c r="E21" s="92">
        <v>2</v>
      </c>
      <c r="F21" s="92">
        <v>2</v>
      </c>
      <c r="G21" s="547">
        <f t="shared" si="1"/>
        <v>100</v>
      </c>
      <c r="H21" s="206"/>
    </row>
    <row r="22" spans="1:25" ht="37.5" customHeight="1">
      <c r="A22" s="89"/>
      <c r="B22" s="90" t="s">
        <v>234</v>
      </c>
      <c r="C22" s="89" t="s">
        <v>235</v>
      </c>
      <c r="D22" s="92">
        <v>823</v>
      </c>
      <c r="E22" s="92">
        <v>823</v>
      </c>
      <c r="F22" s="92">
        <v>823</v>
      </c>
      <c r="G22" s="547">
        <f t="shared" si="1"/>
        <v>100</v>
      </c>
      <c r="H22" s="206"/>
    </row>
    <row r="23" spans="1:25" ht="37.5" customHeight="1">
      <c r="A23" s="89"/>
      <c r="B23" s="90" t="s">
        <v>236</v>
      </c>
      <c r="C23" s="89" t="s">
        <v>21</v>
      </c>
      <c r="D23" s="92">
        <v>65</v>
      </c>
      <c r="E23" s="92">
        <v>65</v>
      </c>
      <c r="F23" s="92">
        <v>65</v>
      </c>
      <c r="G23" s="547">
        <f t="shared" si="1"/>
        <v>100</v>
      </c>
      <c r="H23" s="206"/>
    </row>
    <row r="24" spans="1:25" ht="37.5" customHeight="1">
      <c r="A24" s="89"/>
      <c r="B24" s="90" t="s">
        <v>237</v>
      </c>
      <c r="C24" s="89" t="s">
        <v>232</v>
      </c>
      <c r="D24" s="92">
        <v>50</v>
      </c>
      <c r="E24" s="92">
        <v>50</v>
      </c>
      <c r="F24" s="92">
        <v>50</v>
      </c>
      <c r="G24" s="547">
        <f t="shared" si="1"/>
        <v>100</v>
      </c>
      <c r="H24" s="206"/>
    </row>
    <row r="25" spans="1:25" s="202" customFormat="1" ht="45" customHeight="1">
      <c r="A25" s="86" t="s">
        <v>238</v>
      </c>
      <c r="B25" s="370" t="s">
        <v>239</v>
      </c>
      <c r="C25" s="27" t="s">
        <v>240</v>
      </c>
      <c r="D25" s="71">
        <v>228450</v>
      </c>
      <c r="E25" s="71">
        <f>+E26+E31</f>
        <v>228643</v>
      </c>
      <c r="F25" s="71">
        <f>+F26+F31</f>
        <v>228643</v>
      </c>
      <c r="G25" s="548">
        <f t="shared" si="1"/>
        <v>100.08448238126505</v>
      </c>
      <c r="H25" s="206"/>
      <c r="I25" s="512"/>
    </row>
    <row r="26" spans="1:25" ht="42" customHeight="1">
      <c r="A26" s="89"/>
      <c r="B26" s="90" t="s">
        <v>241</v>
      </c>
      <c r="C26" s="89" t="s">
        <v>240</v>
      </c>
      <c r="D26" s="92">
        <v>14300</v>
      </c>
      <c r="E26" s="554">
        <v>17918</v>
      </c>
      <c r="F26" s="554">
        <v>17918</v>
      </c>
      <c r="G26" s="547">
        <f t="shared" si="1"/>
        <v>125.30069930069931</v>
      </c>
      <c r="H26" s="384"/>
    </row>
    <row r="27" spans="1:25" ht="42" customHeight="1">
      <c r="A27" s="89"/>
      <c r="B27" s="90" t="s">
        <v>242</v>
      </c>
      <c r="C27" s="89" t="s">
        <v>240</v>
      </c>
      <c r="D27" s="92">
        <v>10000</v>
      </c>
      <c r="E27" s="554">
        <v>17438</v>
      </c>
      <c r="F27" s="554">
        <v>17438</v>
      </c>
      <c r="G27" s="547">
        <f t="shared" si="1"/>
        <v>174.38</v>
      </c>
      <c r="H27" s="206"/>
    </row>
    <row r="28" spans="1:25" ht="42" customHeight="1">
      <c r="A28" s="89"/>
      <c r="B28" s="90" t="s">
        <v>243</v>
      </c>
      <c r="C28" s="89" t="s">
        <v>244</v>
      </c>
      <c r="D28" s="395">
        <v>1.9</v>
      </c>
      <c r="E28" s="395">
        <v>1.9</v>
      </c>
      <c r="F28" s="395">
        <v>1.9</v>
      </c>
      <c r="G28" s="547">
        <f t="shared" si="1"/>
        <v>100</v>
      </c>
      <c r="H28" s="206"/>
    </row>
    <row r="29" spans="1:25" ht="42" customHeight="1">
      <c r="A29" s="89"/>
      <c r="B29" s="94" t="s">
        <v>245</v>
      </c>
      <c r="C29" s="89" t="s">
        <v>13</v>
      </c>
      <c r="D29" s="92">
        <v>2</v>
      </c>
      <c r="E29" s="92">
        <v>2</v>
      </c>
      <c r="F29" s="92">
        <v>2</v>
      </c>
      <c r="G29" s="547">
        <f t="shared" si="1"/>
        <v>100</v>
      </c>
      <c r="H29" s="206"/>
    </row>
    <row r="30" spans="1:25" ht="45" customHeight="1">
      <c r="A30" s="89"/>
      <c r="B30" s="94" t="s">
        <v>246</v>
      </c>
      <c r="C30" s="89" t="s">
        <v>13</v>
      </c>
      <c r="D30" s="92">
        <v>1</v>
      </c>
      <c r="E30" s="92">
        <v>1</v>
      </c>
      <c r="F30" s="92">
        <v>1</v>
      </c>
      <c r="G30" s="547">
        <f t="shared" si="1"/>
        <v>100</v>
      </c>
      <c r="H30" s="206"/>
    </row>
    <row r="31" spans="1:25" ht="45" customHeight="1">
      <c r="A31" s="89"/>
      <c r="B31" s="90" t="s">
        <v>247</v>
      </c>
      <c r="C31" s="89" t="s">
        <v>240</v>
      </c>
      <c r="D31" s="92">
        <v>214150</v>
      </c>
      <c r="E31" s="554">
        <v>210725</v>
      </c>
      <c r="F31" s="554">
        <v>210725</v>
      </c>
      <c r="G31" s="547">
        <f t="shared" si="1"/>
        <v>98.40065374737334</v>
      </c>
      <c r="H31" s="206"/>
    </row>
    <row r="32" spans="1:25" ht="45" customHeight="1">
      <c r="A32" s="89"/>
      <c r="B32" s="90" t="s">
        <v>242</v>
      </c>
      <c r="C32" s="89" t="s">
        <v>240</v>
      </c>
      <c r="D32" s="92">
        <v>147150</v>
      </c>
      <c r="E32" s="554">
        <v>132955</v>
      </c>
      <c r="F32" s="554">
        <v>132955</v>
      </c>
      <c r="G32" s="547">
        <f t="shared" si="1"/>
        <v>90.353380903839621</v>
      </c>
      <c r="H32" s="206"/>
    </row>
    <row r="33" spans="1:9" ht="45" customHeight="1">
      <c r="A33" s="89"/>
      <c r="B33" s="90" t="s">
        <v>248</v>
      </c>
      <c r="C33" s="89" t="s">
        <v>244</v>
      </c>
      <c r="D33" s="395">
        <v>2.1</v>
      </c>
      <c r="E33" s="395">
        <v>2.1</v>
      </c>
      <c r="F33" s="395">
        <v>2.1</v>
      </c>
      <c r="G33" s="547">
        <f t="shared" si="1"/>
        <v>100</v>
      </c>
      <c r="H33" s="206"/>
    </row>
    <row r="34" spans="1:9" ht="45" customHeight="1">
      <c r="A34" s="89"/>
      <c r="B34" s="94" t="s">
        <v>249</v>
      </c>
      <c r="C34" s="89" t="s">
        <v>13</v>
      </c>
      <c r="D34" s="92">
        <v>1</v>
      </c>
      <c r="E34" s="92">
        <v>1</v>
      </c>
      <c r="F34" s="92">
        <v>1</v>
      </c>
      <c r="G34" s="547">
        <f t="shared" si="1"/>
        <v>100</v>
      </c>
      <c r="H34" s="206"/>
    </row>
    <row r="35" spans="1:9" ht="45" customHeight="1">
      <c r="A35" s="89"/>
      <c r="B35" s="94" t="s">
        <v>246</v>
      </c>
      <c r="C35" s="89" t="s">
        <v>13</v>
      </c>
      <c r="D35" s="395">
        <v>0.5</v>
      </c>
      <c r="E35" s="395">
        <v>0.5</v>
      </c>
      <c r="F35" s="395">
        <v>0.5</v>
      </c>
      <c r="G35" s="547">
        <f t="shared" si="1"/>
        <v>100</v>
      </c>
      <c r="H35" s="206"/>
    </row>
    <row r="36" spans="1:9" s="202" customFormat="1" ht="45" customHeight="1">
      <c r="A36" s="86" t="s">
        <v>250</v>
      </c>
      <c r="B36" s="370" t="s">
        <v>251</v>
      </c>
      <c r="C36" s="86" t="s">
        <v>15</v>
      </c>
      <c r="D36" s="206">
        <v>384.815</v>
      </c>
      <c r="E36" s="71">
        <f>+E37+E38</f>
        <v>384.8349</v>
      </c>
      <c r="F36" s="71">
        <f>+F37+F38</f>
        <v>384.8349</v>
      </c>
      <c r="G36" s="548">
        <f t="shared" si="1"/>
        <v>100.00517131608696</v>
      </c>
      <c r="H36" s="206"/>
      <c r="I36" s="512"/>
    </row>
    <row r="37" spans="1:9" ht="45" customHeight="1">
      <c r="A37" s="89"/>
      <c r="B37" s="90" t="s">
        <v>252</v>
      </c>
      <c r="C37" s="89" t="s">
        <v>15</v>
      </c>
      <c r="D37" s="395">
        <v>42.3</v>
      </c>
      <c r="E37" s="395">
        <v>66.744399999999999</v>
      </c>
      <c r="F37" s="395">
        <v>66.744399999999999</v>
      </c>
      <c r="G37" s="547">
        <f t="shared" si="1"/>
        <v>157.78817966903074</v>
      </c>
      <c r="H37" s="206"/>
    </row>
    <row r="38" spans="1:9" ht="45" customHeight="1">
      <c r="A38" s="89"/>
      <c r="B38" s="90" t="s">
        <v>253</v>
      </c>
      <c r="C38" s="89" t="s">
        <v>15</v>
      </c>
      <c r="D38" s="92">
        <v>342.51499999999999</v>
      </c>
      <c r="E38" s="92">
        <v>318.09050000000002</v>
      </c>
      <c r="F38" s="92">
        <v>318.09050000000002</v>
      </c>
      <c r="G38" s="547">
        <f t="shared" si="1"/>
        <v>92.869071427528723</v>
      </c>
      <c r="H38" s="206"/>
    </row>
    <row r="50" spans="2:2" ht="18.75" customHeight="1">
      <c r="B50" s="387"/>
    </row>
  </sheetData>
  <mergeCells count="9">
    <mergeCell ref="H5:H6"/>
    <mergeCell ref="A1:B1"/>
    <mergeCell ref="A2:H2"/>
    <mergeCell ref="A3:H3"/>
    <mergeCell ref="A5:A6"/>
    <mergeCell ref="B5:B6"/>
    <mergeCell ref="C5:C6"/>
    <mergeCell ref="D5:F5"/>
    <mergeCell ref="G5:G6"/>
  </mergeCells>
  <printOptions horizontalCentered="1"/>
  <pageMargins left="0.39370078740157483" right="0.39370078740157483" top="0.59055118110236227" bottom="0.55118110236220474" header="0.51181102362204722" footer="0.23622047244094491"/>
  <pageSetup paperSize="9" scale="63" orientation="portrait" verticalDpi="300" r:id="rId1"/>
  <headerFooter>
    <oddFooter>&amp;CPage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V16"/>
  <sheetViews>
    <sheetView zoomScale="115" zoomScaleNormal="115" workbookViewId="0">
      <selection activeCell="D6" sqref="D6"/>
    </sheetView>
  </sheetViews>
  <sheetFormatPr defaultColWidth="9" defaultRowHeight="18.75"/>
  <cols>
    <col min="1" max="1" width="7.375" style="101" customWidth="1"/>
    <col min="2" max="2" width="37.125" style="101" customWidth="1"/>
    <col min="3" max="3" width="7.875" style="401" bestFit="1" customWidth="1"/>
    <col min="4" max="4" width="11.625" style="101" customWidth="1"/>
    <col min="5" max="5" width="12.875" style="101" customWidth="1"/>
    <col min="6" max="7" width="11.625" style="101" customWidth="1"/>
    <col min="8" max="8" width="10.25" style="101" customWidth="1"/>
    <col min="9" max="22" width="9.125" style="101" customWidth="1"/>
    <col min="23" max="16384" width="9" style="2"/>
  </cols>
  <sheetData>
    <row r="1" spans="1:8" ht="18.75" customHeight="1">
      <c r="A1" s="604" t="s">
        <v>254</v>
      </c>
      <c r="B1" s="604"/>
      <c r="C1" s="397"/>
    </row>
    <row r="2" spans="1:8" s="202" customFormat="1" ht="33" customHeight="1">
      <c r="A2" s="601" t="s">
        <v>672</v>
      </c>
      <c r="B2" s="601"/>
      <c r="C2" s="601"/>
      <c r="D2" s="601"/>
      <c r="E2" s="601"/>
      <c r="F2" s="601"/>
      <c r="G2" s="601"/>
      <c r="H2" s="601"/>
    </row>
    <row r="3" spans="1:8" s="202" customFormat="1">
      <c r="A3" s="602" t="s">
        <v>688</v>
      </c>
      <c r="B3" s="602"/>
      <c r="C3" s="602"/>
      <c r="D3" s="602"/>
      <c r="E3" s="602"/>
      <c r="F3" s="602"/>
      <c r="G3" s="602"/>
      <c r="H3" s="602"/>
    </row>
    <row r="4" spans="1:8" s="202" customFormat="1" ht="23.25" customHeight="1">
      <c r="A4" s="186"/>
      <c r="B4" s="186"/>
      <c r="C4" s="398"/>
    </row>
    <row r="5" spans="1:8" s="202" customFormat="1" ht="32.25" customHeight="1">
      <c r="A5" s="605" t="s">
        <v>1</v>
      </c>
      <c r="B5" s="605" t="s">
        <v>2</v>
      </c>
      <c r="C5" s="597" t="s">
        <v>255</v>
      </c>
      <c r="D5" s="594" t="s">
        <v>4</v>
      </c>
      <c r="E5" s="595"/>
      <c r="F5" s="596"/>
      <c r="G5" s="597" t="s">
        <v>664</v>
      </c>
      <c r="H5" s="597" t="s">
        <v>47</v>
      </c>
    </row>
    <row r="6" spans="1:8" s="202" customFormat="1" ht="150" customHeight="1">
      <c r="A6" s="605"/>
      <c r="B6" s="605"/>
      <c r="C6" s="605"/>
      <c r="D6" s="88" t="s">
        <v>7</v>
      </c>
      <c r="E6" s="87" t="s">
        <v>662</v>
      </c>
      <c r="F6" s="87" t="s">
        <v>663</v>
      </c>
      <c r="G6" s="599"/>
      <c r="H6" s="597"/>
    </row>
    <row r="7" spans="1:8" s="101" customFormat="1" ht="31.5" customHeight="1">
      <c r="A7" s="89">
        <v>1</v>
      </c>
      <c r="B7" s="90" t="s">
        <v>256</v>
      </c>
      <c r="C7" s="399"/>
      <c r="D7" s="97"/>
      <c r="E7" s="97"/>
      <c r="F7" s="97"/>
      <c r="G7" s="97"/>
      <c r="H7" s="379"/>
    </row>
    <row r="8" spans="1:8" ht="31.5" customHeight="1">
      <c r="A8" s="89" t="s">
        <v>257</v>
      </c>
      <c r="B8" s="90" t="s">
        <v>258</v>
      </c>
      <c r="C8" s="399" t="s">
        <v>259</v>
      </c>
      <c r="D8" s="106">
        <v>212.8</v>
      </c>
      <c r="E8" s="106">
        <v>212.8</v>
      </c>
      <c r="F8" s="106">
        <v>212.8</v>
      </c>
      <c r="G8" s="115">
        <f>F8/D8%</f>
        <v>100</v>
      </c>
      <c r="H8" s="379"/>
    </row>
    <row r="9" spans="1:8" ht="31.5" customHeight="1">
      <c r="A9" s="89"/>
      <c r="B9" s="90" t="s">
        <v>260</v>
      </c>
      <c r="C9" s="399" t="s">
        <v>259</v>
      </c>
      <c r="D9" s="106">
        <v>212.8</v>
      </c>
      <c r="E9" s="106">
        <v>212.8</v>
      </c>
      <c r="F9" s="106">
        <v>212.8</v>
      </c>
      <c r="G9" s="115">
        <f t="shared" ref="G9:G11" si="0">F9/D9%</f>
        <v>100</v>
      </c>
      <c r="H9" s="379"/>
    </row>
    <row r="10" spans="1:8" ht="31.5" customHeight="1">
      <c r="A10" s="89" t="s">
        <v>261</v>
      </c>
      <c r="B10" s="90" t="s">
        <v>262</v>
      </c>
      <c r="C10" s="400" t="s">
        <v>263</v>
      </c>
      <c r="D10" s="131">
        <v>7862.4</v>
      </c>
      <c r="E10" s="131">
        <v>7862.4</v>
      </c>
      <c r="F10" s="131">
        <v>7862.4</v>
      </c>
      <c r="G10" s="115">
        <f t="shared" si="0"/>
        <v>100</v>
      </c>
      <c r="H10" s="379"/>
    </row>
    <row r="11" spans="1:8" ht="31.5" customHeight="1">
      <c r="A11" s="89"/>
      <c r="B11" s="90" t="s">
        <v>260</v>
      </c>
      <c r="C11" s="400" t="s">
        <v>263</v>
      </c>
      <c r="D11" s="131">
        <v>7862.4</v>
      </c>
      <c r="E11" s="131">
        <v>7862.4</v>
      </c>
      <c r="F11" s="131">
        <v>7862.4</v>
      </c>
      <c r="G11" s="115">
        <f t="shared" si="0"/>
        <v>100</v>
      </c>
      <c r="H11" s="379"/>
    </row>
    <row r="12" spans="1:8" s="101" customFormat="1" ht="31.5" customHeight="1">
      <c r="A12" s="89" t="s">
        <v>264</v>
      </c>
      <c r="B12" s="90" t="s">
        <v>265</v>
      </c>
      <c r="C12" s="399"/>
      <c r="D12" s="131"/>
      <c r="E12" s="131"/>
      <c r="F12" s="131"/>
      <c r="G12" s="131"/>
      <c r="H12" s="379"/>
    </row>
    <row r="13" spans="1:8" ht="31.5" customHeight="1">
      <c r="A13" s="89" t="s">
        <v>229</v>
      </c>
      <c r="B13" s="90" t="s">
        <v>266</v>
      </c>
      <c r="C13" s="399" t="s">
        <v>267</v>
      </c>
      <c r="D13" s="131">
        <v>481.6</v>
      </c>
      <c r="E13" s="131">
        <v>481.6</v>
      </c>
      <c r="F13" s="131">
        <v>481.6</v>
      </c>
      <c r="G13" s="115">
        <f t="shared" ref="G13:G16" si="1">F13/D13%</f>
        <v>100.00000000000001</v>
      </c>
      <c r="H13" s="379"/>
    </row>
    <row r="14" spans="1:8" ht="31.5" customHeight="1">
      <c r="A14" s="89"/>
      <c r="B14" s="90" t="s">
        <v>260</v>
      </c>
      <c r="C14" s="399" t="s">
        <v>267</v>
      </c>
      <c r="D14" s="131">
        <v>481.6</v>
      </c>
      <c r="E14" s="131">
        <v>481.6</v>
      </c>
      <c r="F14" s="131">
        <v>481.6</v>
      </c>
      <c r="G14" s="115">
        <f t="shared" si="1"/>
        <v>100.00000000000001</v>
      </c>
      <c r="H14" s="379"/>
    </row>
    <row r="15" spans="1:8" ht="31.5" customHeight="1">
      <c r="A15" s="89" t="s">
        <v>238</v>
      </c>
      <c r="B15" s="90" t="s">
        <v>268</v>
      </c>
      <c r="C15" s="400" t="s">
        <v>269</v>
      </c>
      <c r="D15" s="131">
        <v>39200</v>
      </c>
      <c r="E15" s="131">
        <v>39200</v>
      </c>
      <c r="F15" s="131">
        <v>39200</v>
      </c>
      <c r="G15" s="115">
        <f t="shared" si="1"/>
        <v>100</v>
      </c>
      <c r="H15" s="379"/>
    </row>
    <row r="16" spans="1:8" ht="31.5" customHeight="1">
      <c r="A16" s="89"/>
      <c r="B16" s="90" t="s">
        <v>260</v>
      </c>
      <c r="C16" s="400" t="s">
        <v>269</v>
      </c>
      <c r="D16" s="131">
        <v>39200</v>
      </c>
      <c r="E16" s="131">
        <v>39200</v>
      </c>
      <c r="F16" s="131">
        <v>39200</v>
      </c>
      <c r="G16" s="115">
        <f t="shared" si="1"/>
        <v>100</v>
      </c>
      <c r="H16" s="379"/>
    </row>
  </sheetData>
  <mergeCells count="9">
    <mergeCell ref="H5:H6"/>
    <mergeCell ref="A1:B1"/>
    <mergeCell ref="A2:H2"/>
    <mergeCell ref="A3:H3"/>
    <mergeCell ref="A5:A6"/>
    <mergeCell ref="B5:B6"/>
    <mergeCell ref="C5:C6"/>
    <mergeCell ref="G5:G6"/>
    <mergeCell ref="D5:F5"/>
  </mergeCells>
  <printOptions horizontalCentered="1"/>
  <pageMargins left="0.511811023622047" right="0.511811023622047" top="0.31496062992126" bottom="1.1811023622047201" header="0.511811023622047" footer="0.511811023622047"/>
  <pageSetup paperSize="9" scale="75"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M25"/>
  <sheetViews>
    <sheetView zoomScale="130" zoomScaleNormal="130" workbookViewId="0">
      <selection activeCell="D6" sqref="D6"/>
    </sheetView>
  </sheetViews>
  <sheetFormatPr defaultColWidth="9" defaultRowHeight="18.75"/>
  <cols>
    <col min="1" max="1" width="7.625" style="101" customWidth="1"/>
    <col min="2" max="2" width="32.375" style="101" customWidth="1"/>
    <col min="3" max="3" width="8.875" style="101" bestFit="1" customWidth="1"/>
    <col min="4" max="4" width="10.75" style="101" bestFit="1" customWidth="1"/>
    <col min="5" max="5" width="13.625" style="101" customWidth="1"/>
    <col min="6" max="7" width="11.375" style="101" customWidth="1"/>
    <col min="8" max="8" width="11.25" style="101" customWidth="1"/>
    <col min="9" max="11" width="9.125" style="101" customWidth="1"/>
    <col min="12" max="13" width="10.25" style="101" customWidth="1"/>
    <col min="14" max="16384" width="9" style="2"/>
  </cols>
  <sheetData>
    <row r="1" spans="1:8" ht="18.75" customHeight="1">
      <c r="A1" s="604" t="s">
        <v>270</v>
      </c>
      <c r="B1" s="604"/>
      <c r="C1" s="186"/>
    </row>
    <row r="2" spans="1:8" ht="26.25" customHeight="1">
      <c r="A2" s="601" t="s">
        <v>673</v>
      </c>
      <c r="B2" s="601"/>
      <c r="C2" s="601"/>
      <c r="D2" s="601"/>
      <c r="E2" s="601"/>
      <c r="F2" s="601"/>
      <c r="G2" s="601"/>
      <c r="H2" s="601"/>
    </row>
    <row r="3" spans="1:8" ht="30" customHeight="1">
      <c r="A3" s="602" t="s">
        <v>689</v>
      </c>
      <c r="B3" s="602"/>
      <c r="C3" s="602"/>
      <c r="D3" s="602"/>
      <c r="E3" s="602"/>
      <c r="F3" s="602"/>
      <c r="G3" s="602"/>
      <c r="H3" s="602"/>
    </row>
    <row r="4" spans="1:8">
      <c r="A4" s="187"/>
      <c r="B4" s="187"/>
      <c r="C4" s="187"/>
      <c r="D4" s="187"/>
      <c r="E4" s="187"/>
      <c r="F4" s="187"/>
      <c r="G4" s="187"/>
      <c r="H4" s="187"/>
    </row>
    <row r="5" spans="1:8" ht="33" customHeight="1">
      <c r="A5" s="605" t="s">
        <v>1</v>
      </c>
      <c r="B5" s="605" t="s">
        <v>2</v>
      </c>
      <c r="C5" s="597" t="s">
        <v>255</v>
      </c>
      <c r="D5" s="593" t="s">
        <v>4</v>
      </c>
      <c r="E5" s="593"/>
      <c r="F5" s="593"/>
      <c r="G5" s="597" t="s">
        <v>664</v>
      </c>
      <c r="H5" s="597" t="s">
        <v>47</v>
      </c>
    </row>
    <row r="6" spans="1:8" ht="152.25" customHeight="1">
      <c r="A6" s="605"/>
      <c r="B6" s="605"/>
      <c r="C6" s="605"/>
      <c r="D6" s="87" t="s">
        <v>7</v>
      </c>
      <c r="E6" s="87" t="s">
        <v>662</v>
      </c>
      <c r="F6" s="87" t="s">
        <v>663</v>
      </c>
      <c r="G6" s="599"/>
      <c r="H6" s="597"/>
    </row>
    <row r="7" spans="1:8" ht="40.5" customHeight="1">
      <c r="A7" s="89" t="s">
        <v>271</v>
      </c>
      <c r="B7" s="90" t="s">
        <v>272</v>
      </c>
      <c r="C7" s="89" t="s">
        <v>273</v>
      </c>
      <c r="D7" s="97">
        <v>65</v>
      </c>
      <c r="E7" s="97">
        <v>65</v>
      </c>
      <c r="F7" s="97">
        <v>63</v>
      </c>
      <c r="G7" s="115">
        <f>F7/D7%</f>
        <v>96.92307692307692</v>
      </c>
      <c r="H7" s="105"/>
    </row>
    <row r="8" spans="1:8" ht="40.5" customHeight="1">
      <c r="A8" s="89"/>
      <c r="B8" s="90" t="s">
        <v>274</v>
      </c>
      <c r="C8" s="89" t="s">
        <v>273</v>
      </c>
      <c r="D8" s="97">
        <v>3</v>
      </c>
      <c r="E8" s="97">
        <v>2</v>
      </c>
      <c r="F8" s="97">
        <v>3</v>
      </c>
      <c r="G8" s="115">
        <f>F8/D8%</f>
        <v>100</v>
      </c>
      <c r="H8" s="105"/>
    </row>
    <row r="9" spans="1:8" ht="40.5" customHeight="1">
      <c r="A9" s="89">
        <v>2</v>
      </c>
      <c r="B9" s="90" t="s">
        <v>275</v>
      </c>
      <c r="C9" s="89" t="s">
        <v>273</v>
      </c>
      <c r="D9" s="97">
        <v>3</v>
      </c>
      <c r="E9" s="97">
        <v>3</v>
      </c>
      <c r="F9" s="97">
        <v>1</v>
      </c>
      <c r="G9" s="115">
        <f>F9/D9%</f>
        <v>33.333333333333336</v>
      </c>
      <c r="H9" s="105"/>
    </row>
    <row r="10" spans="1:8" ht="45.75" hidden="1" customHeight="1">
      <c r="A10" s="89">
        <v>3</v>
      </c>
      <c r="B10" s="90" t="s">
        <v>276</v>
      </c>
      <c r="C10" s="89" t="s">
        <v>277</v>
      </c>
      <c r="D10" s="97"/>
      <c r="E10" s="97"/>
      <c r="F10" s="97"/>
      <c r="G10" s="97"/>
      <c r="H10" s="105"/>
    </row>
    <row r="11" spans="1:8" ht="45.75" hidden="1" customHeight="1">
      <c r="A11" s="89"/>
      <c r="B11" s="90" t="s">
        <v>274</v>
      </c>
      <c r="C11" s="89" t="s">
        <v>277</v>
      </c>
      <c r="D11" s="97"/>
      <c r="E11" s="97"/>
      <c r="F11" s="97"/>
      <c r="G11" s="97"/>
      <c r="H11" s="105"/>
    </row>
    <row r="12" spans="1:8" ht="43.5" customHeight="1">
      <c r="A12" s="89">
        <v>3</v>
      </c>
      <c r="B12" s="90" t="s">
        <v>278</v>
      </c>
      <c r="C12" s="89" t="s">
        <v>279</v>
      </c>
      <c r="D12" s="97">
        <v>455</v>
      </c>
      <c r="E12" s="97">
        <v>455</v>
      </c>
      <c r="F12" s="97">
        <v>496</v>
      </c>
      <c r="G12" s="115">
        <f>F12/D12%</f>
        <v>109.01098901098902</v>
      </c>
      <c r="H12" s="105"/>
    </row>
    <row r="13" spans="1:8" ht="43.5" customHeight="1">
      <c r="A13" s="89"/>
      <c r="B13" s="90" t="s">
        <v>280</v>
      </c>
      <c r="C13" s="89" t="s">
        <v>279</v>
      </c>
      <c r="D13" s="97">
        <v>21</v>
      </c>
      <c r="E13" s="97">
        <v>28</v>
      </c>
      <c r="F13" s="97">
        <v>24</v>
      </c>
      <c r="G13" s="115">
        <f>F13/D13%</f>
        <v>114.28571428571429</v>
      </c>
      <c r="H13" s="105"/>
    </row>
    <row r="14" spans="1:8" ht="35.25" hidden="1" customHeight="1">
      <c r="A14" s="188">
        <v>5</v>
      </c>
      <c r="B14" s="189" t="s">
        <v>281</v>
      </c>
      <c r="C14" s="190" t="s">
        <v>282</v>
      </c>
      <c r="D14" s="191"/>
      <c r="E14" s="191"/>
      <c r="F14" s="191"/>
      <c r="G14" s="191"/>
      <c r="H14" s="191"/>
    </row>
    <row r="15" spans="1:8" ht="35.25" hidden="1" customHeight="1">
      <c r="A15" s="107">
        <v>6</v>
      </c>
      <c r="B15" s="192" t="s">
        <v>283</v>
      </c>
      <c r="C15" s="193" t="s">
        <v>282</v>
      </c>
      <c r="D15" s="194"/>
      <c r="E15" s="194"/>
      <c r="F15" s="194"/>
      <c r="G15" s="194"/>
      <c r="H15" s="194"/>
    </row>
    <row r="16" spans="1:8" ht="26.25" hidden="1" customHeight="1">
      <c r="A16" s="107">
        <v>7</v>
      </c>
      <c r="B16" s="195" t="s">
        <v>284</v>
      </c>
      <c r="C16" s="107" t="s">
        <v>28</v>
      </c>
      <c r="D16" s="194"/>
      <c r="E16" s="194"/>
      <c r="F16" s="194"/>
      <c r="G16" s="194"/>
      <c r="H16" s="194"/>
    </row>
    <row r="17" spans="1:10" ht="26.25" hidden="1" customHeight="1">
      <c r="A17" s="107"/>
      <c r="B17" s="192" t="s">
        <v>285</v>
      </c>
      <c r="C17" s="107" t="s">
        <v>28</v>
      </c>
      <c r="D17" s="194"/>
      <c r="E17" s="194"/>
      <c r="F17" s="194"/>
      <c r="G17" s="194"/>
      <c r="H17" s="194"/>
    </row>
    <row r="18" spans="1:10" ht="26.25" hidden="1" customHeight="1">
      <c r="A18" s="107"/>
      <c r="B18" s="192" t="s">
        <v>286</v>
      </c>
      <c r="C18" s="107" t="s">
        <v>28</v>
      </c>
      <c r="D18" s="194"/>
      <c r="E18" s="194"/>
      <c r="F18" s="194"/>
      <c r="G18" s="194"/>
      <c r="H18" s="194"/>
    </row>
    <row r="19" spans="1:10" ht="26.25" hidden="1" customHeight="1">
      <c r="A19" s="107">
        <v>8</v>
      </c>
      <c r="B19" s="195" t="s">
        <v>287</v>
      </c>
      <c r="C19" s="107" t="s">
        <v>28</v>
      </c>
      <c r="D19" s="194"/>
      <c r="E19" s="194"/>
      <c r="F19" s="194"/>
      <c r="G19" s="194"/>
      <c r="H19" s="194"/>
    </row>
    <row r="20" spans="1:10" ht="26.25" hidden="1" customHeight="1">
      <c r="A20" s="107"/>
      <c r="B20" s="192" t="s">
        <v>288</v>
      </c>
      <c r="C20" s="107" t="s">
        <v>28</v>
      </c>
      <c r="D20" s="194"/>
      <c r="E20" s="194"/>
      <c r="F20" s="194"/>
      <c r="G20" s="194"/>
      <c r="H20" s="194"/>
    </row>
    <row r="21" spans="1:10" ht="32.25" hidden="1" customHeight="1">
      <c r="A21" s="196">
        <v>9</v>
      </c>
      <c r="B21" s="197" t="s">
        <v>289</v>
      </c>
      <c r="C21" s="198" t="s">
        <v>282</v>
      </c>
      <c r="D21" s="199"/>
      <c r="E21" s="199"/>
      <c r="F21" s="199"/>
      <c r="G21" s="199"/>
      <c r="H21" s="199"/>
    </row>
    <row r="22" spans="1:10" ht="18.75" hidden="1" customHeight="1">
      <c r="A22" s="98"/>
      <c r="B22" s="200"/>
      <c r="C22" s="98"/>
      <c r="D22" s="201"/>
      <c r="E22" s="201"/>
      <c r="F22" s="201"/>
      <c r="G22" s="201"/>
      <c r="H22" s="201"/>
    </row>
    <row r="24" spans="1:10" s="202" customFormat="1" ht="19.5" hidden="1" customHeight="1">
      <c r="A24" s="606" t="s">
        <v>290</v>
      </c>
      <c r="B24" s="606"/>
      <c r="C24" s="606"/>
      <c r="D24" s="606"/>
      <c r="E24" s="606"/>
      <c r="F24" s="606"/>
      <c r="G24" s="606"/>
      <c r="H24" s="606"/>
      <c r="I24" s="606"/>
      <c r="J24" s="606"/>
    </row>
    <row r="25" spans="1:10" ht="18.75" customHeight="1">
      <c r="A25" s="607"/>
      <c r="B25" s="607"/>
      <c r="C25" s="607"/>
    </row>
  </sheetData>
  <mergeCells count="11">
    <mergeCell ref="H5:H6"/>
    <mergeCell ref="A24:J24"/>
    <mergeCell ref="A25:C25"/>
    <mergeCell ref="A1:B1"/>
    <mergeCell ref="A2:H2"/>
    <mergeCell ref="A3:H3"/>
    <mergeCell ref="A5:A6"/>
    <mergeCell ref="B5:B6"/>
    <mergeCell ref="C5:C6"/>
    <mergeCell ref="G5:G6"/>
    <mergeCell ref="D5:F5"/>
  </mergeCells>
  <printOptions horizontalCentered="1"/>
  <pageMargins left="0.43307086614173201" right="0.43307086614173201" top="0.47244094488188998" bottom="0.47244094488188998" header="0.511811023622047" footer="0.511811023622047"/>
  <pageSetup paperSize="9" scale="8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CD79"/>
  <sheetViews>
    <sheetView zoomScale="85" zoomScaleNormal="85" workbookViewId="0">
      <pane xSplit="2" ySplit="7" topLeftCell="C20" activePane="bottomRight" state="frozen"/>
      <selection pane="topRight" activeCell="C1" sqref="C1"/>
      <selection pane="bottomLeft" activeCell="A15" sqref="A15"/>
      <selection pane="bottomRight" activeCell="G14" sqref="G14"/>
    </sheetView>
  </sheetViews>
  <sheetFormatPr defaultColWidth="9" defaultRowHeight="18.75"/>
  <cols>
    <col min="1" max="1" width="8.25" style="85" customWidth="1"/>
    <col min="2" max="2" width="48.625" style="85" customWidth="1"/>
    <col min="3" max="3" width="10.875" style="85" customWidth="1"/>
    <col min="4" max="4" width="11" style="85" hidden="1" customWidth="1"/>
    <col min="5" max="5" width="12.875" style="85" customWidth="1"/>
    <col min="6" max="6" width="13.125" style="365" customWidth="1"/>
    <col min="7" max="8" width="12" style="365" customWidth="1"/>
    <col min="9" max="9" width="11.875" style="85" customWidth="1"/>
    <col min="10" max="29" width="12" style="85" hidden="1" customWidth="1"/>
    <col min="30" max="30" width="12.625" style="85" hidden="1" customWidth="1"/>
    <col min="31" max="31" width="10.25" style="85" hidden="1" customWidth="1"/>
    <col min="32" max="61" width="10.25" style="85" customWidth="1"/>
    <col min="62" max="16384" width="9" style="2"/>
  </cols>
  <sheetData>
    <row r="1" spans="1:61" ht="17.25" customHeight="1">
      <c r="A1" s="604" t="s">
        <v>291</v>
      </c>
      <c r="B1" s="604"/>
      <c r="C1" s="210"/>
      <c r="D1" s="210"/>
      <c r="E1" s="210"/>
      <c r="F1" s="402"/>
      <c r="G1" s="402"/>
      <c r="H1" s="402"/>
      <c r="I1" s="210"/>
    </row>
    <row r="2" spans="1:61">
      <c r="A2" s="601" t="s">
        <v>674</v>
      </c>
      <c r="B2" s="601"/>
      <c r="C2" s="601"/>
      <c r="D2" s="601"/>
      <c r="E2" s="601"/>
      <c r="F2" s="601"/>
      <c r="G2" s="601"/>
      <c r="H2" s="601"/>
      <c r="I2" s="601"/>
      <c r="J2" s="403"/>
      <c r="K2" s="403"/>
      <c r="L2" s="403"/>
      <c r="M2" s="403"/>
      <c r="N2" s="403"/>
      <c r="O2" s="403"/>
      <c r="P2" s="403"/>
      <c r="Q2" s="403"/>
      <c r="R2" s="403"/>
      <c r="S2" s="403"/>
      <c r="T2" s="403"/>
      <c r="U2" s="403"/>
      <c r="V2" s="403"/>
      <c r="W2" s="403"/>
      <c r="X2" s="403"/>
      <c r="Y2" s="403"/>
      <c r="Z2" s="403"/>
      <c r="AA2" s="403"/>
      <c r="AB2" s="403"/>
      <c r="AC2" s="403"/>
      <c r="AD2" s="404"/>
    </row>
    <row r="3" spans="1:61" ht="30.75" customHeight="1">
      <c r="A3" s="602" t="s">
        <v>675</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row>
    <row r="4" spans="1:61" ht="21.75" customHeight="1">
      <c r="A4" s="187"/>
      <c r="B4" s="187"/>
      <c r="C4" s="187"/>
      <c r="D4" s="187"/>
      <c r="E4" s="187"/>
      <c r="F4" s="405"/>
      <c r="G4" s="405"/>
      <c r="H4" s="405"/>
      <c r="I4" s="187"/>
      <c r="J4" s="187"/>
      <c r="K4" s="187"/>
      <c r="L4" s="187"/>
      <c r="M4" s="187"/>
      <c r="N4" s="187"/>
      <c r="O4" s="187"/>
      <c r="P4" s="187"/>
      <c r="Q4" s="187"/>
      <c r="R4" s="187"/>
      <c r="S4" s="187"/>
      <c r="T4" s="187"/>
      <c r="U4" s="187"/>
      <c r="V4" s="187"/>
      <c r="W4" s="187"/>
      <c r="X4" s="187"/>
      <c r="Y4" s="187"/>
      <c r="Z4" s="187"/>
      <c r="AA4" s="187"/>
      <c r="AB4" s="187"/>
      <c r="AC4" s="187"/>
      <c r="AD4" s="187"/>
    </row>
    <row r="5" spans="1:61" s="186" customFormat="1" ht="41.25" customHeight="1">
      <c r="A5" s="603" t="s">
        <v>45</v>
      </c>
      <c r="B5" s="603" t="s">
        <v>2</v>
      </c>
      <c r="C5" s="593" t="s">
        <v>46</v>
      </c>
      <c r="D5" s="593" t="s">
        <v>628</v>
      </c>
      <c r="E5" s="594" t="s">
        <v>4</v>
      </c>
      <c r="F5" s="595"/>
      <c r="G5" s="596"/>
      <c r="H5" s="597" t="s">
        <v>664</v>
      </c>
      <c r="I5" s="603" t="s">
        <v>47</v>
      </c>
      <c r="J5" s="593" t="s">
        <v>48</v>
      </c>
      <c r="K5" s="593"/>
      <c r="L5" s="593"/>
      <c r="M5" s="593"/>
      <c r="N5" s="593"/>
      <c r="O5" s="593"/>
      <c r="P5" s="593"/>
      <c r="Q5" s="593"/>
      <c r="R5" s="593"/>
      <c r="S5" s="593"/>
      <c r="T5" s="593"/>
      <c r="U5" s="593"/>
      <c r="V5" s="593"/>
      <c r="W5" s="593"/>
      <c r="X5" s="593"/>
      <c r="Y5" s="593"/>
      <c r="Z5" s="593"/>
      <c r="AA5" s="593"/>
      <c r="AB5" s="593"/>
      <c r="AC5" s="593"/>
      <c r="AD5" s="593"/>
    </row>
    <row r="6" spans="1:61" s="186" customFormat="1" ht="36.75" customHeight="1">
      <c r="A6" s="603"/>
      <c r="B6" s="603"/>
      <c r="C6" s="593"/>
      <c r="D6" s="593"/>
      <c r="E6" s="593" t="s">
        <v>7</v>
      </c>
      <c r="F6" s="597" t="s">
        <v>662</v>
      </c>
      <c r="G6" s="597" t="s">
        <v>663</v>
      </c>
      <c r="H6" s="598"/>
      <c r="I6" s="603"/>
      <c r="J6" s="593" t="s">
        <v>49</v>
      </c>
      <c r="K6" s="593"/>
      <c r="L6" s="593"/>
      <c r="M6" s="593" t="s">
        <v>50</v>
      </c>
      <c r="N6" s="593"/>
      <c r="O6" s="593"/>
      <c r="P6" s="593" t="s">
        <v>51</v>
      </c>
      <c r="Q6" s="593"/>
      <c r="R6" s="593"/>
      <c r="S6" s="593" t="s">
        <v>52</v>
      </c>
      <c r="T6" s="593"/>
      <c r="U6" s="593"/>
      <c r="V6" s="593" t="s">
        <v>53</v>
      </c>
      <c r="W6" s="593"/>
      <c r="X6" s="593"/>
      <c r="Y6" s="593" t="s">
        <v>54</v>
      </c>
      <c r="Z6" s="593"/>
      <c r="AA6" s="593"/>
      <c r="AB6" s="593" t="s">
        <v>55</v>
      </c>
      <c r="AC6" s="593"/>
      <c r="AD6" s="593"/>
    </row>
    <row r="7" spans="1:61" s="186" customFormat="1" ht="114" customHeight="1">
      <c r="A7" s="603"/>
      <c r="B7" s="603"/>
      <c r="C7" s="593"/>
      <c r="D7" s="593"/>
      <c r="E7" s="593"/>
      <c r="F7" s="599"/>
      <c r="G7" s="599"/>
      <c r="H7" s="599"/>
      <c r="I7" s="603"/>
      <c r="J7" s="366" t="s">
        <v>56</v>
      </c>
      <c r="K7" s="366" t="s">
        <v>57</v>
      </c>
      <c r="L7" s="366" t="s">
        <v>5</v>
      </c>
      <c r="M7" s="366" t="s">
        <v>56</v>
      </c>
      <c r="N7" s="366" t="s">
        <v>57</v>
      </c>
      <c r="O7" s="366" t="s">
        <v>5</v>
      </c>
      <c r="P7" s="366" t="s">
        <v>56</v>
      </c>
      <c r="Q7" s="366" t="s">
        <v>57</v>
      </c>
      <c r="R7" s="366" t="s">
        <v>5</v>
      </c>
      <c r="S7" s="366" t="s">
        <v>56</v>
      </c>
      <c r="T7" s="366" t="s">
        <v>57</v>
      </c>
      <c r="U7" s="366" t="s">
        <v>5</v>
      </c>
      <c r="V7" s="366" t="s">
        <v>56</v>
      </c>
      <c r="W7" s="366" t="s">
        <v>57</v>
      </c>
      <c r="X7" s="366" t="s">
        <v>5</v>
      </c>
      <c r="Y7" s="366" t="s">
        <v>56</v>
      </c>
      <c r="Z7" s="366" t="s">
        <v>57</v>
      </c>
      <c r="AA7" s="366" t="s">
        <v>5</v>
      </c>
      <c r="AB7" s="366" t="s">
        <v>56</v>
      </c>
      <c r="AC7" s="366" t="s">
        <v>57</v>
      </c>
      <c r="AD7" s="366" t="s">
        <v>5</v>
      </c>
    </row>
    <row r="8" spans="1:61" s="186" customFormat="1" ht="39.75" customHeight="1">
      <c r="A8" s="205">
        <v>1</v>
      </c>
      <c r="B8" s="406" t="s">
        <v>292</v>
      </c>
      <c r="C8" s="367"/>
      <c r="D8" s="86"/>
      <c r="E8" s="86"/>
      <c r="F8" s="376"/>
      <c r="G8" s="376"/>
      <c r="H8" s="376"/>
      <c r="I8" s="86"/>
      <c r="J8" s="407"/>
      <c r="K8" s="407"/>
      <c r="L8" s="407"/>
      <c r="M8" s="407"/>
      <c r="N8" s="407"/>
      <c r="O8" s="407"/>
      <c r="P8" s="407"/>
      <c r="Q8" s="407"/>
      <c r="R8" s="407"/>
      <c r="S8" s="407"/>
      <c r="T8" s="407"/>
      <c r="U8" s="407"/>
      <c r="V8" s="407"/>
      <c r="W8" s="407"/>
      <c r="X8" s="407"/>
      <c r="Y8" s="407"/>
      <c r="Z8" s="407"/>
      <c r="AA8" s="407"/>
      <c r="AB8" s="407"/>
      <c r="AC8" s="407"/>
      <c r="AD8" s="407"/>
    </row>
    <row r="9" spans="1:61" ht="39.75" customHeight="1">
      <c r="A9" s="93"/>
      <c r="B9" s="408" t="s">
        <v>293</v>
      </c>
      <c r="C9" s="372" t="s">
        <v>294</v>
      </c>
      <c r="D9" s="92">
        <v>7</v>
      </c>
      <c r="E9" s="92">
        <v>7</v>
      </c>
      <c r="F9" s="31">
        <v>7</v>
      </c>
      <c r="G9" s="31">
        <v>7</v>
      </c>
      <c r="H9" s="38">
        <f>G9/E9%</f>
        <v>99.999999999999986</v>
      </c>
      <c r="I9" s="92"/>
      <c r="J9" s="409"/>
      <c r="K9" s="409"/>
      <c r="L9" s="409"/>
      <c r="M9" s="409"/>
      <c r="N9" s="409"/>
      <c r="O9" s="409"/>
      <c r="P9" s="409"/>
      <c r="Q9" s="409"/>
      <c r="R9" s="409"/>
      <c r="S9" s="409"/>
      <c r="T9" s="409"/>
      <c r="U9" s="409"/>
      <c r="V9" s="409"/>
      <c r="W9" s="409"/>
      <c r="X9" s="409"/>
      <c r="Y9" s="409"/>
      <c r="Z9" s="409"/>
      <c r="AA9" s="409"/>
      <c r="AB9" s="409"/>
      <c r="AC9" s="409"/>
      <c r="AD9" s="409"/>
    </row>
    <row r="10" spans="1:61" s="186" customFormat="1" ht="39.75" customHeight="1">
      <c r="A10" s="205">
        <v>2</v>
      </c>
      <c r="B10" s="406" t="s">
        <v>295</v>
      </c>
      <c r="C10" s="410"/>
      <c r="D10" s="205"/>
      <c r="E10" s="205"/>
      <c r="F10" s="220"/>
      <c r="G10" s="220"/>
      <c r="H10" s="221"/>
      <c r="I10" s="205"/>
      <c r="J10" s="411"/>
      <c r="K10" s="411"/>
      <c r="L10" s="411"/>
      <c r="M10" s="411"/>
      <c r="N10" s="411"/>
      <c r="O10" s="411"/>
      <c r="P10" s="411"/>
      <c r="Q10" s="411"/>
      <c r="R10" s="411"/>
      <c r="S10" s="411"/>
      <c r="T10" s="411"/>
      <c r="U10" s="411"/>
      <c r="V10" s="411"/>
      <c r="W10" s="411"/>
      <c r="X10" s="411"/>
      <c r="Y10" s="411"/>
      <c r="Z10" s="411"/>
      <c r="AA10" s="411"/>
      <c r="AB10" s="411"/>
      <c r="AC10" s="411"/>
      <c r="AD10" s="411"/>
    </row>
    <row r="11" spans="1:61" s="15" customFormat="1" ht="45.75" customHeight="1">
      <c r="A11" s="230"/>
      <c r="B11" s="231" t="s">
        <v>296</v>
      </c>
      <c r="C11" s="232" t="s">
        <v>297</v>
      </c>
      <c r="D11" s="230">
        <v>12933</v>
      </c>
      <c r="E11" s="230">
        <v>13019</v>
      </c>
      <c r="F11" s="230">
        <v>13018</v>
      </c>
      <c r="G11" s="230">
        <v>13018</v>
      </c>
      <c r="H11" s="38">
        <f t="shared" ref="H11:H19" si="0">G11/E11%</f>
        <v>99.992318918503727</v>
      </c>
      <c r="I11" s="230"/>
      <c r="J11" s="328">
        <v>2383</v>
      </c>
      <c r="K11" s="328">
        <v>2383</v>
      </c>
      <c r="L11" s="328">
        <v>2416</v>
      </c>
      <c r="M11" s="328">
        <v>3618</v>
      </c>
      <c r="N11" s="328">
        <v>3618</v>
      </c>
      <c r="O11" s="328">
        <v>3669</v>
      </c>
      <c r="P11" s="328">
        <v>2439</v>
      </c>
      <c r="Q11" s="328">
        <v>2438</v>
      </c>
      <c r="R11" s="328">
        <v>2473</v>
      </c>
      <c r="S11" s="328">
        <v>768</v>
      </c>
      <c r="T11" s="328">
        <v>768</v>
      </c>
      <c r="U11" s="328">
        <v>778</v>
      </c>
      <c r="V11" s="328">
        <v>1477</v>
      </c>
      <c r="W11" s="328">
        <v>1477</v>
      </c>
      <c r="X11" s="328">
        <v>1498</v>
      </c>
      <c r="Y11" s="328">
        <v>1316</v>
      </c>
      <c r="Z11" s="328">
        <v>1316</v>
      </c>
      <c r="AA11" s="328">
        <v>1334</v>
      </c>
      <c r="AB11" s="328">
        <v>1018</v>
      </c>
      <c r="AC11" s="328">
        <v>1018</v>
      </c>
      <c r="AD11" s="328">
        <v>1032</v>
      </c>
      <c r="AE11" s="365"/>
      <c r="AF11" s="365"/>
      <c r="AG11" s="365"/>
      <c r="AH11" s="365"/>
      <c r="AI11" s="365"/>
      <c r="AJ11" s="365"/>
      <c r="AK11" s="365"/>
      <c r="AL11" s="365"/>
      <c r="AM11" s="365"/>
      <c r="AN11" s="365"/>
      <c r="AO11" s="365"/>
      <c r="AP11" s="365"/>
      <c r="AQ11" s="365"/>
      <c r="AR11" s="365"/>
      <c r="AS11" s="365"/>
      <c r="AT11" s="365"/>
      <c r="AU11" s="365"/>
      <c r="AV11" s="365"/>
      <c r="AW11" s="365"/>
      <c r="AX11" s="365"/>
      <c r="AY11" s="365"/>
      <c r="AZ11" s="365"/>
      <c r="BA11" s="365"/>
      <c r="BB11" s="365"/>
      <c r="BC11" s="365"/>
      <c r="BD11" s="365"/>
      <c r="BE11" s="365"/>
      <c r="BF11" s="365"/>
      <c r="BG11" s="365"/>
      <c r="BH11" s="365"/>
      <c r="BI11" s="365"/>
    </row>
    <row r="12" spans="1:61" s="15" customFormat="1" ht="45.75" customHeight="1">
      <c r="A12" s="230"/>
      <c r="B12" s="238" t="s">
        <v>298</v>
      </c>
      <c r="C12" s="232" t="s">
        <v>297</v>
      </c>
      <c r="D12" s="230">
        <v>202</v>
      </c>
      <c r="E12" s="230">
        <v>195</v>
      </c>
      <c r="F12" s="230">
        <f>+K12+N12+Q12+T12+W12+Z12+AC12</f>
        <v>165</v>
      </c>
      <c r="G12" s="230">
        <v>166</v>
      </c>
      <c r="H12" s="38">
        <f t="shared" si="0"/>
        <v>85.128205128205124</v>
      </c>
      <c r="I12" s="375"/>
      <c r="J12" s="328">
        <v>19</v>
      </c>
      <c r="K12" s="328">
        <v>17</v>
      </c>
      <c r="L12" s="328">
        <v>17</v>
      </c>
      <c r="M12" s="328">
        <v>8</v>
      </c>
      <c r="N12" s="328">
        <v>7</v>
      </c>
      <c r="O12" s="328">
        <v>7</v>
      </c>
      <c r="P12" s="328">
        <v>5</v>
      </c>
      <c r="Q12" s="328">
        <v>5</v>
      </c>
      <c r="R12" s="328">
        <v>5</v>
      </c>
      <c r="S12" s="328">
        <v>7</v>
      </c>
      <c r="T12" s="328">
        <v>6</v>
      </c>
      <c r="U12" s="328">
        <v>6</v>
      </c>
      <c r="V12" s="328">
        <v>7</v>
      </c>
      <c r="W12" s="328">
        <v>6</v>
      </c>
      <c r="X12" s="328">
        <v>6</v>
      </c>
      <c r="Y12" s="328">
        <v>23</v>
      </c>
      <c r="Z12" s="328">
        <v>13</v>
      </c>
      <c r="AA12" s="328">
        <v>13</v>
      </c>
      <c r="AB12" s="328">
        <v>126</v>
      </c>
      <c r="AC12" s="328">
        <v>111</v>
      </c>
      <c r="AD12" s="328">
        <v>106</v>
      </c>
      <c r="AE12" s="365"/>
      <c r="AF12" s="365"/>
      <c r="AG12" s="365"/>
      <c r="AH12" s="365"/>
      <c r="AI12" s="365"/>
      <c r="AJ12" s="365"/>
      <c r="AK12" s="365"/>
      <c r="AL12" s="365"/>
      <c r="AM12" s="365"/>
      <c r="AN12" s="365"/>
      <c r="AO12" s="365"/>
      <c r="AP12" s="365"/>
      <c r="AQ12" s="365"/>
      <c r="AR12" s="365"/>
      <c r="AS12" s="365"/>
      <c r="AT12" s="365"/>
      <c r="AU12" s="365"/>
      <c r="AV12" s="365"/>
      <c r="AW12" s="365"/>
      <c r="AX12" s="365"/>
      <c r="AY12" s="365"/>
      <c r="AZ12" s="365"/>
      <c r="BA12" s="365"/>
      <c r="BB12" s="365"/>
      <c r="BC12" s="365"/>
      <c r="BD12" s="365"/>
      <c r="BE12" s="365"/>
      <c r="BF12" s="365"/>
      <c r="BG12" s="365"/>
      <c r="BH12" s="365"/>
      <c r="BI12" s="365"/>
    </row>
    <row r="13" spans="1:61" s="15" customFormat="1" ht="45.75" customHeight="1">
      <c r="A13" s="230"/>
      <c r="B13" s="238" t="s">
        <v>299</v>
      </c>
      <c r="C13" s="232" t="s">
        <v>297</v>
      </c>
      <c r="D13" s="230">
        <v>33</v>
      </c>
      <c r="E13" s="230">
        <v>7</v>
      </c>
      <c r="F13" s="230">
        <f>+K13+N13+Q13+T13+W13+Z13+AC13</f>
        <v>37</v>
      </c>
      <c r="G13" s="230">
        <v>36</v>
      </c>
      <c r="H13" s="38">
        <f t="shared" si="0"/>
        <v>514.28571428571422</v>
      </c>
      <c r="I13" s="375"/>
      <c r="J13" s="328">
        <v>1</v>
      </c>
      <c r="K13" s="328">
        <v>3</v>
      </c>
      <c r="L13" s="328">
        <v>0</v>
      </c>
      <c r="M13" s="412"/>
      <c r="N13" s="412">
        <v>1</v>
      </c>
      <c r="O13" s="412">
        <v>0</v>
      </c>
      <c r="P13" s="412"/>
      <c r="Q13" s="412">
        <v>0</v>
      </c>
      <c r="R13" s="412">
        <v>0</v>
      </c>
      <c r="S13" s="412"/>
      <c r="T13" s="412">
        <v>1</v>
      </c>
      <c r="U13" s="412">
        <v>0</v>
      </c>
      <c r="V13" s="412"/>
      <c r="W13" s="412">
        <v>1</v>
      </c>
      <c r="X13" s="412">
        <v>0</v>
      </c>
      <c r="Y13" s="328">
        <v>1</v>
      </c>
      <c r="Z13" s="328">
        <v>11</v>
      </c>
      <c r="AA13" s="328">
        <v>0</v>
      </c>
      <c r="AB13" s="328">
        <v>5</v>
      </c>
      <c r="AC13" s="328">
        <v>20</v>
      </c>
      <c r="AD13" s="328">
        <v>5</v>
      </c>
      <c r="AE13" s="219"/>
      <c r="AF13" s="365"/>
      <c r="AG13" s="365"/>
      <c r="AH13" s="365"/>
      <c r="AI13" s="365"/>
      <c r="AJ13" s="365"/>
      <c r="AK13" s="365"/>
      <c r="AL13" s="365"/>
      <c r="AM13" s="365"/>
      <c r="AN13" s="365"/>
      <c r="AO13" s="365"/>
      <c r="AP13" s="365"/>
      <c r="AQ13" s="365"/>
      <c r="AR13" s="365"/>
      <c r="AS13" s="365"/>
      <c r="AT13" s="365"/>
      <c r="AU13" s="365"/>
      <c r="AV13" s="365"/>
      <c r="AW13" s="365"/>
      <c r="AX13" s="365"/>
      <c r="AY13" s="365"/>
      <c r="AZ13" s="365"/>
      <c r="BA13" s="365"/>
      <c r="BB13" s="365"/>
      <c r="BC13" s="365"/>
      <c r="BD13" s="365"/>
      <c r="BE13" s="365"/>
      <c r="BF13" s="365"/>
      <c r="BG13" s="365"/>
      <c r="BH13" s="365"/>
      <c r="BI13" s="365"/>
    </row>
    <row r="14" spans="1:61" s="15" customFormat="1" ht="45.75" customHeight="1">
      <c r="A14" s="230"/>
      <c r="B14" s="238" t="s">
        <v>300</v>
      </c>
      <c r="C14" s="232" t="s">
        <v>21</v>
      </c>
      <c r="D14" s="413">
        <v>1.56</v>
      </c>
      <c r="E14" s="413">
        <v>1.4978108917735999</v>
      </c>
      <c r="F14" s="375">
        <f>F12/F11%</f>
        <v>1.2674758027346751</v>
      </c>
      <c r="G14" s="375">
        <f>G12/G11%</f>
        <v>1.2751574742664002</v>
      </c>
      <c r="H14" s="38">
        <f t="shared" si="0"/>
        <v>85.134744397301759</v>
      </c>
      <c r="I14" s="413"/>
      <c r="J14" s="357">
        <f t="shared" ref="J14:AD14" si="1">J12/J11%</f>
        <v>0.79731430969366346</v>
      </c>
      <c r="K14" s="357">
        <f t="shared" si="1"/>
        <v>0.71338648762064627</v>
      </c>
      <c r="L14" s="357">
        <f t="shared" si="1"/>
        <v>0.70364238410596025</v>
      </c>
      <c r="M14" s="357">
        <f t="shared" si="1"/>
        <v>0.22111663902708678</v>
      </c>
      <c r="N14" s="357">
        <f t="shared" si="1"/>
        <v>0.19347705914870095</v>
      </c>
      <c r="O14" s="357">
        <f t="shared" si="1"/>
        <v>0.19078768056691198</v>
      </c>
      <c r="P14" s="357">
        <f t="shared" si="1"/>
        <v>0.2050020500205002</v>
      </c>
      <c r="Q14" s="357">
        <f t="shared" si="1"/>
        <v>0.20508613617719443</v>
      </c>
      <c r="R14" s="357">
        <f t="shared" si="1"/>
        <v>0.20218358269308531</v>
      </c>
      <c r="S14" s="357">
        <f t="shared" si="1"/>
        <v>0.91145833333333337</v>
      </c>
      <c r="T14" s="357">
        <f t="shared" si="1"/>
        <v>0.78125</v>
      </c>
      <c r="U14" s="357">
        <f t="shared" si="1"/>
        <v>0.77120822622107965</v>
      </c>
      <c r="V14" s="357">
        <f t="shared" si="1"/>
        <v>0.47393364928909953</v>
      </c>
      <c r="W14" s="357">
        <f t="shared" si="1"/>
        <v>0.40622884224779959</v>
      </c>
      <c r="X14" s="357">
        <f t="shared" si="1"/>
        <v>0.40053404539385845</v>
      </c>
      <c r="Y14" s="357">
        <f t="shared" si="1"/>
        <v>1.7477203647416413</v>
      </c>
      <c r="Z14" s="357">
        <f t="shared" si="1"/>
        <v>0.9878419452887538</v>
      </c>
      <c r="AA14" s="357">
        <f t="shared" si="1"/>
        <v>0.97451274362818596</v>
      </c>
      <c r="AB14" s="357">
        <f t="shared" si="1"/>
        <v>12.37721021611002</v>
      </c>
      <c r="AC14" s="357">
        <f t="shared" si="1"/>
        <v>10.903732809430256</v>
      </c>
      <c r="AD14" s="357">
        <f t="shared" si="1"/>
        <v>10.271317829457365</v>
      </c>
      <c r="AE14" s="219"/>
      <c r="AF14" s="365"/>
      <c r="AG14" s="365"/>
      <c r="AH14" s="365"/>
      <c r="AI14" s="365"/>
      <c r="AJ14" s="365"/>
      <c r="AK14" s="365"/>
      <c r="AL14" s="365"/>
      <c r="AM14" s="365"/>
      <c r="AN14" s="365"/>
      <c r="AO14" s="365"/>
      <c r="AP14" s="365"/>
      <c r="AQ14" s="365"/>
      <c r="AR14" s="365"/>
      <c r="AS14" s="365"/>
      <c r="AT14" s="365"/>
      <c r="AU14" s="365"/>
      <c r="AV14" s="365"/>
      <c r="AW14" s="365"/>
      <c r="AX14" s="365"/>
      <c r="AY14" s="365"/>
      <c r="AZ14" s="365"/>
      <c r="BA14" s="365"/>
      <c r="BB14" s="365"/>
      <c r="BC14" s="365"/>
      <c r="BD14" s="365"/>
      <c r="BE14" s="365"/>
      <c r="BF14" s="365"/>
      <c r="BG14" s="365"/>
      <c r="BH14" s="365"/>
      <c r="BI14" s="365"/>
    </row>
    <row r="15" spans="1:61" s="15" customFormat="1" ht="45.75" customHeight="1">
      <c r="A15" s="230"/>
      <c r="B15" s="238" t="s">
        <v>301</v>
      </c>
      <c r="C15" s="232" t="s">
        <v>302</v>
      </c>
      <c r="D15" s="230">
        <v>175</v>
      </c>
      <c r="E15" s="230">
        <v>169</v>
      </c>
      <c r="F15" s="230">
        <f>+K15+N15+Q15+T15+W15+Z15+AC15</f>
        <v>148</v>
      </c>
      <c r="G15" s="230">
        <v>148</v>
      </c>
      <c r="H15" s="38">
        <f t="shared" si="0"/>
        <v>87.573964497041416</v>
      </c>
      <c r="I15" s="375"/>
      <c r="J15" s="328">
        <v>13</v>
      </c>
      <c r="K15" s="328">
        <v>12</v>
      </c>
      <c r="L15" s="328">
        <v>12</v>
      </c>
      <c r="M15" s="328">
        <v>3</v>
      </c>
      <c r="N15" s="328">
        <v>3</v>
      </c>
      <c r="O15" s="328">
        <v>3</v>
      </c>
      <c r="P15" s="328">
        <v>4</v>
      </c>
      <c r="Q15" s="328">
        <v>4</v>
      </c>
      <c r="R15" s="328">
        <v>4</v>
      </c>
      <c r="S15" s="328">
        <v>6</v>
      </c>
      <c r="T15" s="328">
        <v>5</v>
      </c>
      <c r="U15" s="328">
        <v>5</v>
      </c>
      <c r="V15" s="328">
        <v>4</v>
      </c>
      <c r="W15" s="328">
        <v>4</v>
      </c>
      <c r="X15" s="328">
        <v>4</v>
      </c>
      <c r="Y15" s="328">
        <v>13</v>
      </c>
      <c r="Z15" s="328">
        <v>9</v>
      </c>
      <c r="AA15" s="328">
        <v>9</v>
      </c>
      <c r="AB15" s="328">
        <v>126</v>
      </c>
      <c r="AC15" s="328">
        <v>111</v>
      </c>
      <c r="AD15" s="328">
        <v>111</v>
      </c>
      <c r="AE15" s="414"/>
      <c r="AF15" s="365"/>
      <c r="AG15" s="365"/>
      <c r="AH15" s="365"/>
      <c r="AI15" s="365"/>
      <c r="AJ15" s="365"/>
      <c r="AK15" s="365"/>
      <c r="AL15" s="365"/>
      <c r="AM15" s="365"/>
      <c r="AN15" s="365"/>
      <c r="AO15" s="365"/>
      <c r="AP15" s="365"/>
      <c r="AQ15" s="365"/>
      <c r="AR15" s="365"/>
      <c r="AS15" s="365"/>
      <c r="AT15" s="365"/>
      <c r="AU15" s="365"/>
      <c r="AV15" s="365"/>
      <c r="AW15" s="365"/>
      <c r="AX15" s="365"/>
      <c r="AY15" s="365"/>
      <c r="AZ15" s="365"/>
      <c r="BA15" s="365"/>
      <c r="BB15" s="365"/>
      <c r="BC15" s="365"/>
      <c r="BD15" s="365"/>
      <c r="BE15" s="365"/>
      <c r="BF15" s="365"/>
      <c r="BG15" s="365"/>
      <c r="BH15" s="365"/>
      <c r="BI15" s="365"/>
    </row>
    <row r="16" spans="1:61" s="15" customFormat="1" ht="45.75" customHeight="1">
      <c r="A16" s="230"/>
      <c r="B16" s="238" t="s">
        <v>303</v>
      </c>
      <c r="C16" s="232" t="s">
        <v>21</v>
      </c>
      <c r="D16" s="413">
        <v>1.35</v>
      </c>
      <c r="E16" s="413">
        <v>1.2981027728704</v>
      </c>
      <c r="F16" s="375">
        <f>F15/F11%</f>
        <v>1.1368873866953448</v>
      </c>
      <c r="G16" s="375">
        <v>1.1368873866953448</v>
      </c>
      <c r="H16" s="38">
        <f t="shared" si="0"/>
        <v>87.580691641342753</v>
      </c>
      <c r="I16" s="413"/>
      <c r="J16" s="415">
        <v>0.54553084347461001</v>
      </c>
      <c r="K16" s="356">
        <v>0.54553084347461189</v>
      </c>
      <c r="L16" s="356">
        <v>0.53807947019867552</v>
      </c>
      <c r="M16" s="415">
        <v>8.2918739635158001E-2</v>
      </c>
      <c r="N16" s="356">
        <v>8.2918739635157543E-2</v>
      </c>
      <c r="O16" s="356">
        <v>8.1766148814390843E-2</v>
      </c>
      <c r="P16" s="415">
        <v>0.1640016400164</v>
      </c>
      <c r="Q16" s="356">
        <v>0.16406890894175555</v>
      </c>
      <c r="R16" s="356">
        <v>0.16174686615446826</v>
      </c>
      <c r="S16" s="415">
        <v>0.78125</v>
      </c>
      <c r="T16" s="356">
        <v>0.78125</v>
      </c>
      <c r="U16" s="356">
        <v>0.77120822622107965</v>
      </c>
      <c r="V16" s="415">
        <v>0.27081922816519999</v>
      </c>
      <c r="W16" s="356">
        <v>0.27081922816519971</v>
      </c>
      <c r="X16" s="356">
        <v>0.26702269692923897</v>
      </c>
      <c r="Y16" s="415">
        <v>0.98784194528875002</v>
      </c>
      <c r="Z16" s="356">
        <v>0.9878419452887538</v>
      </c>
      <c r="AA16" s="356">
        <v>0.97451274362818596</v>
      </c>
      <c r="AB16" s="415">
        <v>12.377210216110001</v>
      </c>
      <c r="AC16" s="356">
        <v>12.37721021611002</v>
      </c>
      <c r="AD16" s="356">
        <v>11.143410852713178</v>
      </c>
      <c r="AE16" s="365"/>
      <c r="AF16" s="365"/>
      <c r="AG16" s="365"/>
      <c r="AH16" s="365"/>
      <c r="AI16" s="365"/>
      <c r="AJ16" s="365"/>
      <c r="AK16" s="365"/>
      <c r="AL16" s="365"/>
      <c r="AM16" s="365"/>
      <c r="AN16" s="365"/>
      <c r="AO16" s="365"/>
      <c r="AP16" s="365"/>
      <c r="AQ16" s="365"/>
      <c r="AR16" s="365"/>
      <c r="AS16" s="365"/>
      <c r="AT16" s="365"/>
      <c r="AU16" s="365"/>
      <c r="AV16" s="365"/>
      <c r="AW16" s="365"/>
      <c r="AX16" s="365"/>
      <c r="AY16" s="365"/>
      <c r="AZ16" s="365"/>
      <c r="BA16" s="365"/>
      <c r="BB16" s="365"/>
      <c r="BC16" s="365"/>
      <c r="BD16" s="365"/>
      <c r="BE16" s="365"/>
      <c r="BF16" s="365"/>
      <c r="BG16" s="365"/>
      <c r="BH16" s="365"/>
      <c r="BI16" s="365"/>
    </row>
    <row r="17" spans="1:61" s="15" customFormat="1" ht="45.75" customHeight="1">
      <c r="A17" s="318"/>
      <c r="B17" s="416" t="s">
        <v>304</v>
      </c>
      <c r="C17" s="320" t="s">
        <v>21</v>
      </c>
      <c r="D17" s="417">
        <v>0.28000000000000003</v>
      </c>
      <c r="E17" s="417">
        <v>0.06</v>
      </c>
      <c r="F17" s="418">
        <f>D14-F14</f>
        <v>0.29252419726532497</v>
      </c>
      <c r="G17" s="418">
        <f>D14-G14</f>
        <v>0.28484252573359981</v>
      </c>
      <c r="H17" s="38">
        <f t="shared" si="0"/>
        <v>474.73754288933304</v>
      </c>
      <c r="I17" s="417"/>
      <c r="J17" s="419"/>
      <c r="K17" s="419"/>
      <c r="L17" s="420">
        <f>K14-L14</f>
        <v>9.74410351468602E-3</v>
      </c>
      <c r="M17" s="419"/>
      <c r="N17" s="419"/>
      <c r="O17" s="420">
        <f>N14-O14</f>
        <v>2.6893785817889704E-3</v>
      </c>
      <c r="P17" s="419"/>
      <c r="Q17" s="419"/>
      <c r="R17" s="420">
        <f>Q14-R14</f>
        <v>2.9025534841091161E-3</v>
      </c>
      <c r="S17" s="419"/>
      <c r="T17" s="419"/>
      <c r="U17" s="420">
        <f>T14-U14</f>
        <v>1.0041773778920349E-2</v>
      </c>
      <c r="V17" s="419"/>
      <c r="W17" s="419"/>
      <c r="X17" s="420">
        <f>W14-X14</f>
        <v>5.694796853941142E-3</v>
      </c>
      <c r="Y17" s="419"/>
      <c r="Z17" s="419"/>
      <c r="AA17" s="420">
        <f>Z14-AA14</f>
        <v>1.3329201660567835E-2</v>
      </c>
      <c r="AB17" s="419"/>
      <c r="AC17" s="419"/>
      <c r="AD17" s="420">
        <f>AC14-AD14</f>
        <v>0.63241497997289109</v>
      </c>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row>
    <row r="18" spans="1:61" s="15" customFormat="1" ht="45.75" customHeight="1">
      <c r="A18" s="230"/>
      <c r="B18" s="238" t="s">
        <v>305</v>
      </c>
      <c r="C18" s="232" t="s">
        <v>306</v>
      </c>
      <c r="D18" s="230">
        <v>103</v>
      </c>
      <c r="E18" s="230">
        <v>82</v>
      </c>
      <c r="F18" s="230">
        <f>+K18+N18+Q18+T18+W18+Z18+AC18</f>
        <v>76</v>
      </c>
      <c r="G18" s="230">
        <v>76</v>
      </c>
      <c r="H18" s="38">
        <f t="shared" si="0"/>
        <v>92.682926829268297</v>
      </c>
      <c r="I18" s="230"/>
      <c r="J18" s="328">
        <v>5</v>
      </c>
      <c r="K18" s="328">
        <v>7</v>
      </c>
      <c r="L18" s="328">
        <v>7</v>
      </c>
      <c r="M18" s="328">
        <v>5</v>
      </c>
      <c r="N18" s="328">
        <v>5</v>
      </c>
      <c r="O18" s="328">
        <v>5</v>
      </c>
      <c r="P18" s="328">
        <v>3</v>
      </c>
      <c r="Q18" s="328">
        <v>4</v>
      </c>
      <c r="R18" s="328">
        <v>4</v>
      </c>
      <c r="S18" s="328">
        <v>7</v>
      </c>
      <c r="T18" s="328">
        <v>8</v>
      </c>
      <c r="U18" s="328">
        <v>8</v>
      </c>
      <c r="V18" s="328">
        <v>3</v>
      </c>
      <c r="W18" s="328">
        <v>3</v>
      </c>
      <c r="X18" s="328">
        <v>3</v>
      </c>
      <c r="Y18" s="328">
        <v>14</v>
      </c>
      <c r="Z18" s="328">
        <v>15</v>
      </c>
      <c r="AA18" s="328">
        <v>15</v>
      </c>
      <c r="AB18" s="328">
        <v>45</v>
      </c>
      <c r="AC18" s="328">
        <v>34</v>
      </c>
      <c r="AD18" s="328">
        <v>30</v>
      </c>
      <c r="AE18" s="365"/>
      <c r="AF18" s="365"/>
      <c r="AG18" s="365"/>
      <c r="AH18" s="365"/>
      <c r="AI18" s="365"/>
      <c r="AJ18" s="365"/>
      <c r="AK18" s="365"/>
      <c r="AL18" s="365"/>
      <c r="AM18" s="365"/>
      <c r="AN18" s="365"/>
      <c r="AO18" s="365"/>
      <c r="AP18" s="365"/>
      <c r="AQ18" s="365"/>
      <c r="AR18" s="365"/>
      <c r="AS18" s="365"/>
      <c r="AT18" s="365"/>
      <c r="AU18" s="365"/>
      <c r="AV18" s="365"/>
      <c r="AW18" s="365"/>
      <c r="AX18" s="365"/>
      <c r="AY18" s="365"/>
      <c r="AZ18" s="365"/>
      <c r="BA18" s="365"/>
      <c r="BB18" s="365"/>
      <c r="BC18" s="365"/>
      <c r="BD18" s="365"/>
      <c r="BE18" s="365"/>
      <c r="BF18" s="365"/>
      <c r="BG18" s="365"/>
      <c r="BH18" s="365"/>
      <c r="BI18" s="365"/>
    </row>
    <row r="19" spans="1:61" s="15" customFormat="1" ht="45.75" customHeight="1">
      <c r="A19" s="230"/>
      <c r="B19" s="238" t="s">
        <v>307</v>
      </c>
      <c r="C19" s="232" t="s">
        <v>21</v>
      </c>
      <c r="D19" s="413">
        <v>0.8</v>
      </c>
      <c r="E19" s="413">
        <v>0.62984868269451999</v>
      </c>
      <c r="F19" s="375">
        <f>F18/F11%</f>
        <v>0.58380703641112308</v>
      </c>
      <c r="G19" s="375">
        <v>0.58380703641112308</v>
      </c>
      <c r="H19" s="38">
        <f t="shared" si="0"/>
        <v>92.690046427273813</v>
      </c>
      <c r="I19" s="413"/>
      <c r="J19" s="356">
        <f t="shared" ref="J19:AD19" si="2">J18/J11%</f>
        <v>0.20981955518254303</v>
      </c>
      <c r="K19" s="356">
        <f t="shared" si="2"/>
        <v>0.29374737725556022</v>
      </c>
      <c r="L19" s="356">
        <f t="shared" si="2"/>
        <v>0.28973509933774833</v>
      </c>
      <c r="M19" s="356">
        <f t="shared" si="2"/>
        <v>0.13819789939192925</v>
      </c>
      <c r="N19" s="356">
        <f t="shared" si="2"/>
        <v>0.13819789939192925</v>
      </c>
      <c r="O19" s="356">
        <f t="shared" si="2"/>
        <v>0.13627691469065142</v>
      </c>
      <c r="P19" s="356">
        <f t="shared" si="2"/>
        <v>0.12300123001230012</v>
      </c>
      <c r="Q19" s="356">
        <f t="shared" si="2"/>
        <v>0.16406890894175555</v>
      </c>
      <c r="R19" s="356">
        <f t="shared" si="2"/>
        <v>0.16174686615446826</v>
      </c>
      <c r="S19" s="356">
        <f t="shared" si="2"/>
        <v>0.91145833333333337</v>
      </c>
      <c r="T19" s="356">
        <f t="shared" si="2"/>
        <v>1.0416666666666667</v>
      </c>
      <c r="U19" s="356">
        <f t="shared" si="2"/>
        <v>1.0282776349614395</v>
      </c>
      <c r="V19" s="356">
        <f t="shared" si="2"/>
        <v>0.2031144211238998</v>
      </c>
      <c r="W19" s="356">
        <f t="shared" si="2"/>
        <v>0.2031144211238998</v>
      </c>
      <c r="X19" s="356">
        <f t="shared" si="2"/>
        <v>0.20026702269692923</v>
      </c>
      <c r="Y19" s="356">
        <f t="shared" si="2"/>
        <v>1.0638297872340425</v>
      </c>
      <c r="Z19" s="356">
        <f t="shared" si="2"/>
        <v>1.1398176291793314</v>
      </c>
      <c r="AA19" s="356">
        <f t="shared" si="2"/>
        <v>1.1244377811094453</v>
      </c>
      <c r="AB19" s="356">
        <f t="shared" si="2"/>
        <v>4.4204322200392925</v>
      </c>
      <c r="AC19" s="356">
        <f t="shared" si="2"/>
        <v>3.3398821218074657</v>
      </c>
      <c r="AD19" s="356">
        <f t="shared" si="2"/>
        <v>2.9069767441860463</v>
      </c>
      <c r="AE19" s="365"/>
      <c r="AF19" s="365"/>
      <c r="AG19" s="365"/>
      <c r="AH19" s="365"/>
      <c r="AI19" s="365"/>
      <c r="AJ19" s="365"/>
      <c r="AK19" s="365"/>
      <c r="AL19" s="365"/>
      <c r="AM19" s="365"/>
      <c r="AN19" s="365"/>
      <c r="AO19" s="365"/>
      <c r="AP19" s="365"/>
      <c r="AQ19" s="365"/>
      <c r="AR19" s="365"/>
      <c r="AS19" s="365"/>
      <c r="AT19" s="365"/>
      <c r="AU19" s="365"/>
      <c r="AV19" s="365"/>
      <c r="AW19" s="365"/>
      <c r="AX19" s="365"/>
      <c r="AY19" s="365"/>
      <c r="AZ19" s="365"/>
      <c r="BA19" s="365"/>
      <c r="BB19" s="365"/>
      <c r="BC19" s="365"/>
      <c r="BD19" s="365"/>
      <c r="BE19" s="365"/>
      <c r="BF19" s="365"/>
      <c r="BG19" s="365"/>
      <c r="BH19" s="365"/>
      <c r="BI19" s="365"/>
    </row>
    <row r="20" spans="1:61" s="186" customFormat="1" ht="47.25" customHeight="1">
      <c r="A20" s="205" t="s">
        <v>308</v>
      </c>
      <c r="B20" s="421" t="s">
        <v>309</v>
      </c>
      <c r="C20" s="367"/>
      <c r="D20" s="205"/>
      <c r="E20" s="205"/>
      <c r="F20" s="220"/>
      <c r="G20" s="220"/>
      <c r="H20" s="220"/>
      <c r="I20" s="205"/>
      <c r="J20" s="411"/>
      <c r="K20" s="411"/>
      <c r="L20" s="411"/>
      <c r="M20" s="411"/>
      <c r="N20" s="411"/>
      <c r="O20" s="411"/>
      <c r="P20" s="411"/>
      <c r="Q20" s="411"/>
      <c r="R20" s="411"/>
      <c r="S20" s="411"/>
      <c r="T20" s="411"/>
      <c r="U20" s="411"/>
      <c r="V20" s="411"/>
      <c r="W20" s="411"/>
      <c r="X20" s="411"/>
      <c r="Y20" s="411"/>
      <c r="Z20" s="411"/>
      <c r="AA20" s="411"/>
      <c r="AB20" s="411"/>
      <c r="AC20" s="411"/>
      <c r="AD20" s="411"/>
    </row>
    <row r="21" spans="1:61" ht="45" customHeight="1">
      <c r="A21" s="93"/>
      <c r="B21" s="422" t="s">
        <v>310</v>
      </c>
      <c r="C21" s="423" t="s">
        <v>311</v>
      </c>
      <c r="D21" s="93">
        <v>7</v>
      </c>
      <c r="E21" s="93">
        <v>7</v>
      </c>
      <c r="F21" s="230">
        <v>7</v>
      </c>
      <c r="G21" s="230">
        <v>7</v>
      </c>
      <c r="H21" s="38">
        <f t="shared" ref="H21:H24" si="3">G21/E21%</f>
        <v>99.999999999999986</v>
      </c>
      <c r="I21" s="93"/>
      <c r="J21" s="424">
        <v>1</v>
      </c>
      <c r="K21" s="424">
        <v>1</v>
      </c>
      <c r="L21" s="424">
        <v>1</v>
      </c>
      <c r="M21" s="424">
        <v>1</v>
      </c>
      <c r="N21" s="424">
        <v>1</v>
      </c>
      <c r="O21" s="424">
        <v>1</v>
      </c>
      <c r="P21" s="424">
        <v>1</v>
      </c>
      <c r="Q21" s="424">
        <v>1</v>
      </c>
      <c r="R21" s="424">
        <v>1</v>
      </c>
      <c r="S21" s="424">
        <v>1</v>
      </c>
      <c r="T21" s="424">
        <v>1</v>
      </c>
      <c r="U21" s="424">
        <v>1</v>
      </c>
      <c r="V21" s="424">
        <v>1</v>
      </c>
      <c r="W21" s="424">
        <v>1</v>
      </c>
      <c r="X21" s="424">
        <v>1</v>
      </c>
      <c r="Y21" s="424">
        <v>1</v>
      </c>
      <c r="Z21" s="424">
        <v>1</v>
      </c>
      <c r="AA21" s="424">
        <v>1</v>
      </c>
      <c r="AB21" s="424">
        <v>1</v>
      </c>
      <c r="AC21" s="424">
        <v>1</v>
      </c>
      <c r="AD21" s="424">
        <v>1</v>
      </c>
    </row>
    <row r="22" spans="1:61" ht="45" customHeight="1">
      <c r="A22" s="93"/>
      <c r="B22" s="422" t="s">
        <v>312</v>
      </c>
      <c r="C22" s="372" t="s">
        <v>173</v>
      </c>
      <c r="D22" s="93">
        <v>2</v>
      </c>
      <c r="E22" s="93">
        <v>2</v>
      </c>
      <c r="F22" s="230">
        <v>2</v>
      </c>
      <c r="G22" s="230">
        <v>2</v>
      </c>
      <c r="H22" s="38">
        <f t="shared" si="3"/>
        <v>100</v>
      </c>
      <c r="I22" s="93"/>
      <c r="J22" s="424">
        <v>0</v>
      </c>
      <c r="K22" s="424"/>
      <c r="L22" s="424"/>
      <c r="M22" s="424">
        <v>0</v>
      </c>
      <c r="N22" s="424"/>
      <c r="O22" s="424"/>
      <c r="P22" s="424">
        <v>0</v>
      </c>
      <c r="Q22" s="424"/>
      <c r="R22" s="424"/>
      <c r="S22" s="424">
        <v>0</v>
      </c>
      <c r="T22" s="424"/>
      <c r="U22" s="424"/>
      <c r="V22" s="424">
        <v>0</v>
      </c>
      <c r="W22" s="424"/>
      <c r="X22" s="424"/>
      <c r="Y22" s="424">
        <v>1</v>
      </c>
      <c r="Z22" s="424">
        <v>1</v>
      </c>
      <c r="AA22" s="424">
        <v>1</v>
      </c>
      <c r="AB22" s="424">
        <v>1</v>
      </c>
      <c r="AC22" s="424">
        <v>1</v>
      </c>
      <c r="AD22" s="424">
        <v>1</v>
      </c>
    </row>
    <row r="23" spans="1:61" ht="45" customHeight="1">
      <c r="A23" s="93"/>
      <c r="B23" s="408" t="s">
        <v>313</v>
      </c>
      <c r="C23" s="372" t="s">
        <v>173</v>
      </c>
      <c r="D23" s="93">
        <v>2</v>
      </c>
      <c r="E23" s="93">
        <v>2</v>
      </c>
      <c r="F23" s="230">
        <v>2</v>
      </c>
      <c r="G23" s="230">
        <v>2</v>
      </c>
      <c r="H23" s="38">
        <f t="shared" si="3"/>
        <v>100</v>
      </c>
      <c r="I23" s="93"/>
      <c r="J23" s="424">
        <v>0</v>
      </c>
      <c r="K23" s="424"/>
      <c r="L23" s="424"/>
      <c r="M23" s="424">
        <v>0</v>
      </c>
      <c r="N23" s="424"/>
      <c r="O23" s="424"/>
      <c r="P23" s="424">
        <v>0</v>
      </c>
      <c r="Q23" s="424"/>
      <c r="R23" s="424"/>
      <c r="S23" s="424">
        <v>0</v>
      </c>
      <c r="T23" s="424"/>
      <c r="U23" s="424"/>
      <c r="V23" s="424">
        <v>0</v>
      </c>
      <c r="W23" s="424"/>
      <c r="X23" s="424"/>
      <c r="Y23" s="424">
        <v>1</v>
      </c>
      <c r="Z23" s="424">
        <v>1</v>
      </c>
      <c r="AA23" s="424">
        <v>1</v>
      </c>
      <c r="AB23" s="424">
        <v>1</v>
      </c>
      <c r="AC23" s="424">
        <v>1</v>
      </c>
      <c r="AD23" s="424">
        <v>1</v>
      </c>
    </row>
    <row r="24" spans="1:61" ht="61.5" customHeight="1">
      <c r="A24" s="93"/>
      <c r="B24" s="408" t="s">
        <v>314</v>
      </c>
      <c r="C24" s="423" t="s">
        <v>315</v>
      </c>
      <c r="D24" s="93">
        <v>7</v>
      </c>
      <c r="E24" s="93">
        <v>7</v>
      </c>
      <c r="F24" s="230">
        <v>7</v>
      </c>
      <c r="G24" s="230">
        <v>7</v>
      </c>
      <c r="H24" s="38">
        <f t="shared" si="3"/>
        <v>99.999999999999986</v>
      </c>
      <c r="I24" s="93"/>
      <c r="J24" s="424">
        <v>1</v>
      </c>
      <c r="K24" s="424">
        <v>1</v>
      </c>
      <c r="L24" s="424">
        <v>1</v>
      </c>
      <c r="M24" s="424">
        <v>1</v>
      </c>
      <c r="N24" s="424">
        <v>1</v>
      </c>
      <c r="O24" s="424">
        <v>1</v>
      </c>
      <c r="P24" s="424">
        <v>1</v>
      </c>
      <c r="Q24" s="424">
        <v>1</v>
      </c>
      <c r="R24" s="424">
        <v>1</v>
      </c>
      <c r="S24" s="424">
        <v>1</v>
      </c>
      <c r="T24" s="424">
        <v>1</v>
      </c>
      <c r="U24" s="424">
        <v>1</v>
      </c>
      <c r="V24" s="424">
        <v>1</v>
      </c>
      <c r="W24" s="424">
        <v>1</v>
      </c>
      <c r="X24" s="424">
        <v>1</v>
      </c>
      <c r="Y24" s="424">
        <v>1</v>
      </c>
      <c r="Z24" s="424">
        <v>1</v>
      </c>
      <c r="AA24" s="424">
        <v>1</v>
      </c>
      <c r="AB24" s="424">
        <v>1</v>
      </c>
      <c r="AC24" s="424">
        <v>1</v>
      </c>
      <c r="AD24" s="424">
        <v>1</v>
      </c>
    </row>
    <row r="25" spans="1:61" ht="54.75" customHeight="1">
      <c r="A25" s="93"/>
      <c r="B25" s="408" t="s">
        <v>316</v>
      </c>
      <c r="C25" s="372" t="s">
        <v>21</v>
      </c>
      <c r="D25" s="93">
        <v>100</v>
      </c>
      <c r="E25" s="93">
        <v>100</v>
      </c>
      <c r="F25" s="230">
        <v>100</v>
      </c>
      <c r="G25" s="230">
        <v>100</v>
      </c>
      <c r="H25" s="38">
        <f>G25/E25%</f>
        <v>100</v>
      </c>
      <c r="I25" s="93"/>
      <c r="J25" s="424">
        <v>100</v>
      </c>
      <c r="K25" s="424">
        <v>100</v>
      </c>
      <c r="L25" s="424">
        <v>100</v>
      </c>
      <c r="M25" s="424">
        <v>100</v>
      </c>
      <c r="N25" s="424">
        <v>100</v>
      </c>
      <c r="O25" s="424">
        <v>100</v>
      </c>
      <c r="P25" s="424">
        <v>100</v>
      </c>
      <c r="Q25" s="424">
        <v>100</v>
      </c>
      <c r="R25" s="424">
        <v>100</v>
      </c>
      <c r="S25" s="424">
        <v>100</v>
      </c>
      <c r="T25" s="424">
        <v>100</v>
      </c>
      <c r="U25" s="424">
        <v>100</v>
      </c>
      <c r="V25" s="424">
        <v>100</v>
      </c>
      <c r="W25" s="424">
        <v>100</v>
      </c>
      <c r="X25" s="424">
        <v>100</v>
      </c>
      <c r="Y25" s="424">
        <v>100</v>
      </c>
      <c r="Z25" s="424">
        <v>100</v>
      </c>
      <c r="AA25" s="424">
        <v>100</v>
      </c>
      <c r="AB25" s="424">
        <v>100</v>
      </c>
      <c r="AC25" s="424">
        <v>100</v>
      </c>
      <c r="AD25" s="424">
        <v>100</v>
      </c>
    </row>
    <row r="26" spans="1:61" ht="54.75" hidden="1" customHeight="1">
      <c r="A26" s="93"/>
      <c r="B26" s="408" t="s">
        <v>317</v>
      </c>
      <c r="C26" s="372" t="s">
        <v>318</v>
      </c>
      <c r="D26" s="93"/>
      <c r="E26" s="93">
        <v>16050</v>
      </c>
      <c r="F26" s="230">
        <v>16050</v>
      </c>
      <c r="G26" s="230">
        <v>16050</v>
      </c>
      <c r="H26" s="232"/>
      <c r="I26" s="93"/>
      <c r="J26" s="424">
        <v>0</v>
      </c>
      <c r="K26" s="424">
        <v>0</v>
      </c>
      <c r="L26" s="424">
        <v>0</v>
      </c>
      <c r="M26" s="424">
        <v>0</v>
      </c>
      <c r="N26" s="424">
        <v>0</v>
      </c>
      <c r="O26" s="424">
        <v>0</v>
      </c>
      <c r="P26" s="424">
        <v>0</v>
      </c>
      <c r="Q26" s="424">
        <v>0</v>
      </c>
      <c r="R26" s="424">
        <v>0</v>
      </c>
      <c r="S26" s="424">
        <v>0</v>
      </c>
      <c r="T26" s="424">
        <v>0</v>
      </c>
      <c r="U26" s="424">
        <v>0</v>
      </c>
      <c r="V26" s="424">
        <v>0</v>
      </c>
      <c r="W26" s="424">
        <v>0</v>
      </c>
      <c r="X26" s="424">
        <v>0</v>
      </c>
      <c r="Y26" s="424">
        <v>0</v>
      </c>
      <c r="Z26" s="424">
        <v>0</v>
      </c>
      <c r="AA26" s="424">
        <v>0</v>
      </c>
      <c r="AB26" s="424">
        <v>0</v>
      </c>
      <c r="AC26" s="424">
        <v>0</v>
      </c>
      <c r="AD26" s="424">
        <v>0</v>
      </c>
    </row>
    <row r="27" spans="1:61" ht="57" customHeight="1">
      <c r="A27" s="93"/>
      <c r="B27" s="425" t="s">
        <v>637</v>
      </c>
      <c r="C27" s="372" t="s">
        <v>21</v>
      </c>
      <c r="D27" s="93">
        <v>100</v>
      </c>
      <c r="E27" s="93">
        <v>100</v>
      </c>
      <c r="F27" s="230">
        <v>100</v>
      </c>
      <c r="G27" s="230">
        <v>100</v>
      </c>
      <c r="H27" s="38">
        <f>G27/E27%</f>
        <v>100</v>
      </c>
      <c r="I27" s="93"/>
      <c r="J27" s="424">
        <v>100</v>
      </c>
      <c r="K27" s="424">
        <v>100</v>
      </c>
      <c r="L27" s="424">
        <v>100</v>
      </c>
      <c r="M27" s="424">
        <v>100</v>
      </c>
      <c r="N27" s="424">
        <v>100</v>
      </c>
      <c r="O27" s="424">
        <v>100</v>
      </c>
      <c r="P27" s="424">
        <v>100</v>
      </c>
      <c r="Q27" s="424">
        <v>100</v>
      </c>
      <c r="R27" s="424">
        <v>100</v>
      </c>
      <c r="S27" s="424">
        <v>100</v>
      </c>
      <c r="T27" s="424">
        <v>100</v>
      </c>
      <c r="U27" s="424">
        <v>100</v>
      </c>
      <c r="V27" s="424">
        <v>100</v>
      </c>
      <c r="W27" s="424">
        <v>100</v>
      </c>
      <c r="X27" s="424">
        <v>100</v>
      </c>
      <c r="Y27" s="424">
        <v>100</v>
      </c>
      <c r="Z27" s="424">
        <v>100</v>
      </c>
      <c r="AA27" s="424">
        <v>100</v>
      </c>
      <c r="AB27" s="424">
        <v>100</v>
      </c>
      <c r="AC27" s="424">
        <v>100</v>
      </c>
      <c r="AD27" s="424">
        <v>100</v>
      </c>
    </row>
    <row r="28" spans="1:61" ht="45" customHeight="1">
      <c r="A28" s="93"/>
      <c r="B28" s="422" t="s">
        <v>319</v>
      </c>
      <c r="C28" s="372" t="s">
        <v>173</v>
      </c>
      <c r="D28" s="93">
        <v>6</v>
      </c>
      <c r="E28" s="93">
        <v>6</v>
      </c>
      <c r="F28" s="230">
        <v>6</v>
      </c>
      <c r="G28" s="230">
        <v>6</v>
      </c>
      <c r="H28" s="38">
        <f>G28/E28%</f>
        <v>100</v>
      </c>
      <c r="I28" s="93"/>
      <c r="J28" s="424">
        <v>1</v>
      </c>
      <c r="K28" s="424">
        <v>1</v>
      </c>
      <c r="L28" s="424">
        <v>1</v>
      </c>
      <c r="M28" s="424">
        <v>1</v>
      </c>
      <c r="N28" s="424">
        <v>1</v>
      </c>
      <c r="O28" s="424">
        <v>1</v>
      </c>
      <c r="P28" s="424">
        <v>1</v>
      </c>
      <c r="Q28" s="424">
        <v>1</v>
      </c>
      <c r="R28" s="424">
        <v>1</v>
      </c>
      <c r="S28" s="424">
        <v>1</v>
      </c>
      <c r="T28" s="424">
        <v>1</v>
      </c>
      <c r="U28" s="424">
        <v>1</v>
      </c>
      <c r="V28" s="424">
        <v>0</v>
      </c>
      <c r="W28" s="424"/>
      <c r="X28" s="424"/>
      <c r="Y28" s="424">
        <v>1</v>
      </c>
      <c r="Z28" s="424">
        <v>1</v>
      </c>
      <c r="AA28" s="424">
        <v>1</v>
      </c>
      <c r="AB28" s="424">
        <v>1</v>
      </c>
      <c r="AC28" s="424">
        <v>1</v>
      </c>
      <c r="AD28" s="424">
        <v>1</v>
      </c>
    </row>
    <row r="29" spans="1:61" ht="45" customHeight="1">
      <c r="A29" s="93"/>
      <c r="B29" s="422" t="s">
        <v>320</v>
      </c>
      <c r="C29" s="372" t="s">
        <v>173</v>
      </c>
      <c r="D29" s="93">
        <v>7</v>
      </c>
      <c r="E29" s="93">
        <v>7</v>
      </c>
      <c r="F29" s="230">
        <v>7</v>
      </c>
      <c r="G29" s="230">
        <v>7</v>
      </c>
      <c r="H29" s="38">
        <f t="shared" ref="H29:H30" si="4">G29/E29%</f>
        <v>99.999999999999986</v>
      </c>
      <c r="I29" s="93"/>
      <c r="J29" s="424">
        <v>1</v>
      </c>
      <c r="K29" s="424">
        <v>1</v>
      </c>
      <c r="L29" s="424">
        <v>1</v>
      </c>
      <c r="M29" s="424">
        <v>1</v>
      </c>
      <c r="N29" s="424">
        <v>1</v>
      </c>
      <c r="O29" s="424">
        <v>1</v>
      </c>
      <c r="P29" s="424">
        <v>1</v>
      </c>
      <c r="Q29" s="424">
        <v>1</v>
      </c>
      <c r="R29" s="424">
        <v>1</v>
      </c>
      <c r="S29" s="424">
        <v>1</v>
      </c>
      <c r="T29" s="424">
        <v>1</v>
      </c>
      <c r="U29" s="424">
        <v>1</v>
      </c>
      <c r="V29" s="424">
        <v>1</v>
      </c>
      <c r="W29" s="424">
        <v>1</v>
      </c>
      <c r="X29" s="424">
        <v>1</v>
      </c>
      <c r="Y29" s="424">
        <v>1</v>
      </c>
      <c r="Z29" s="424">
        <v>1</v>
      </c>
      <c r="AA29" s="424">
        <v>1</v>
      </c>
      <c r="AB29" s="424">
        <v>1</v>
      </c>
      <c r="AC29" s="424">
        <v>1</v>
      </c>
      <c r="AD29" s="424">
        <v>1</v>
      </c>
    </row>
    <row r="30" spans="1:61" ht="45" customHeight="1">
      <c r="A30" s="93"/>
      <c r="B30" s="422" t="s">
        <v>321</v>
      </c>
      <c r="C30" s="372" t="s">
        <v>21</v>
      </c>
      <c r="D30" s="93">
        <v>100</v>
      </c>
      <c r="E30" s="93">
        <v>100</v>
      </c>
      <c r="F30" s="230">
        <v>100</v>
      </c>
      <c r="G30" s="230">
        <v>100</v>
      </c>
      <c r="H30" s="38">
        <f t="shared" si="4"/>
        <v>100</v>
      </c>
      <c r="I30" s="93"/>
      <c r="J30" s="424">
        <v>100</v>
      </c>
      <c r="K30" s="424">
        <v>100</v>
      </c>
      <c r="L30" s="424">
        <v>100</v>
      </c>
      <c r="M30" s="424">
        <v>100</v>
      </c>
      <c r="N30" s="424">
        <v>100</v>
      </c>
      <c r="O30" s="424">
        <v>100</v>
      </c>
      <c r="P30" s="424">
        <v>100</v>
      </c>
      <c r="Q30" s="424">
        <v>100</v>
      </c>
      <c r="R30" s="424">
        <v>100</v>
      </c>
      <c r="S30" s="424">
        <v>100</v>
      </c>
      <c r="T30" s="424">
        <v>100</v>
      </c>
      <c r="U30" s="424">
        <v>100</v>
      </c>
      <c r="V30" s="424">
        <v>100</v>
      </c>
      <c r="W30" s="424">
        <v>100</v>
      </c>
      <c r="X30" s="424">
        <v>100</v>
      </c>
      <c r="Y30" s="424">
        <v>100</v>
      </c>
      <c r="Z30" s="424">
        <v>100</v>
      </c>
      <c r="AA30" s="424">
        <v>100</v>
      </c>
      <c r="AB30" s="424">
        <v>100</v>
      </c>
      <c r="AC30" s="424">
        <v>100</v>
      </c>
      <c r="AD30" s="424">
        <v>100</v>
      </c>
    </row>
    <row r="31" spans="1:61" s="186" customFormat="1" ht="46.5" customHeight="1">
      <c r="A31" s="205">
        <v>4</v>
      </c>
      <c r="B31" s="406" t="s">
        <v>322</v>
      </c>
      <c r="C31" s="367"/>
      <c r="D31" s="205"/>
      <c r="E31" s="205"/>
      <c r="F31" s="220"/>
      <c r="G31" s="220"/>
      <c r="H31" s="220"/>
      <c r="I31" s="205"/>
      <c r="J31" s="411"/>
      <c r="K31" s="411"/>
      <c r="L31" s="411"/>
      <c r="M31" s="411"/>
      <c r="N31" s="411"/>
      <c r="O31" s="411"/>
      <c r="P31" s="411"/>
      <c r="Q31" s="411"/>
      <c r="R31" s="411"/>
      <c r="S31" s="411"/>
      <c r="T31" s="411"/>
      <c r="U31" s="411"/>
      <c r="V31" s="411"/>
      <c r="W31" s="411"/>
      <c r="X31" s="411"/>
      <c r="Y31" s="411"/>
      <c r="Z31" s="411"/>
      <c r="AA31" s="411"/>
      <c r="AB31" s="411"/>
      <c r="AC31" s="411"/>
      <c r="AD31" s="411"/>
    </row>
    <row r="32" spans="1:61" ht="67.5" customHeight="1">
      <c r="A32" s="93"/>
      <c r="B32" s="408" t="s">
        <v>323</v>
      </c>
      <c r="C32" s="372" t="s">
        <v>28</v>
      </c>
      <c r="D32" s="93">
        <v>44439</v>
      </c>
      <c r="E32" s="93">
        <v>46050</v>
      </c>
      <c r="F32" s="230">
        <f>K32++N32+Q32+T32+W32+Z32+AC32</f>
        <v>46286</v>
      </c>
      <c r="G32" s="230">
        <v>46286</v>
      </c>
      <c r="H32" s="38">
        <f t="shared" ref="H32:H35" si="5">G32/E32%</f>
        <v>100.51248642779588</v>
      </c>
      <c r="I32" s="93"/>
      <c r="J32" s="424">
        <v>7982</v>
      </c>
      <c r="K32" s="424">
        <v>8274</v>
      </c>
      <c r="L32" s="424">
        <v>8282</v>
      </c>
      <c r="M32" s="424">
        <v>13265</v>
      </c>
      <c r="N32" s="424">
        <v>13145</v>
      </c>
      <c r="O32" s="424">
        <v>13142</v>
      </c>
      <c r="P32" s="424">
        <v>7302</v>
      </c>
      <c r="Q32" s="424">
        <v>7366</v>
      </c>
      <c r="R32" s="424">
        <v>7365</v>
      </c>
      <c r="S32" s="424">
        <v>3127</v>
      </c>
      <c r="T32" s="424">
        <v>3127</v>
      </c>
      <c r="U32" s="424">
        <v>3126</v>
      </c>
      <c r="V32" s="424">
        <v>4872</v>
      </c>
      <c r="W32" s="424">
        <v>4872</v>
      </c>
      <c r="X32" s="424">
        <v>4870</v>
      </c>
      <c r="Y32" s="424">
        <v>4742</v>
      </c>
      <c r="Z32" s="424">
        <v>4742</v>
      </c>
      <c r="AA32" s="424">
        <v>4740</v>
      </c>
      <c r="AB32" s="424">
        <v>4760</v>
      </c>
      <c r="AC32" s="424">
        <v>4760</v>
      </c>
      <c r="AD32" s="424">
        <v>4761</v>
      </c>
    </row>
    <row r="33" spans="1:61" s="136" customFormat="1" ht="63.75" customHeight="1">
      <c r="A33" s="93"/>
      <c r="B33" s="408" t="s">
        <v>324</v>
      </c>
      <c r="C33" s="372" t="s">
        <v>28</v>
      </c>
      <c r="D33" s="93">
        <v>11074</v>
      </c>
      <c r="E33" s="230">
        <v>11300</v>
      </c>
      <c r="F33" s="230">
        <f>K33++N33+Q33+T33+W33+Z33+AC33</f>
        <v>11300</v>
      </c>
      <c r="G33" s="230">
        <v>11300</v>
      </c>
      <c r="H33" s="38">
        <f t="shared" si="5"/>
        <v>100</v>
      </c>
      <c r="I33" s="93"/>
      <c r="J33" s="424">
        <v>2142</v>
      </c>
      <c r="K33" s="424">
        <v>2042</v>
      </c>
      <c r="L33" s="424">
        <v>2250</v>
      </c>
      <c r="M33" s="424">
        <v>4641</v>
      </c>
      <c r="N33" s="424">
        <v>4641</v>
      </c>
      <c r="O33" s="424">
        <v>5071</v>
      </c>
      <c r="P33" s="424">
        <v>1652</v>
      </c>
      <c r="Q33" s="424">
        <v>1752</v>
      </c>
      <c r="R33" s="424">
        <v>1760</v>
      </c>
      <c r="S33" s="424">
        <v>475</v>
      </c>
      <c r="T33" s="424">
        <v>475</v>
      </c>
      <c r="U33" s="424">
        <v>497</v>
      </c>
      <c r="V33" s="424">
        <v>1368</v>
      </c>
      <c r="W33" s="424">
        <v>1368</v>
      </c>
      <c r="X33" s="424">
        <v>1445</v>
      </c>
      <c r="Y33" s="424">
        <v>652</v>
      </c>
      <c r="Z33" s="424">
        <v>652</v>
      </c>
      <c r="AA33" s="424">
        <v>661</v>
      </c>
      <c r="AB33" s="424">
        <v>370</v>
      </c>
      <c r="AC33" s="424">
        <v>370</v>
      </c>
      <c r="AD33" s="424">
        <v>415</v>
      </c>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row>
    <row r="34" spans="1:61" ht="64.5" customHeight="1">
      <c r="A34" s="93"/>
      <c r="B34" s="408" t="s">
        <v>325</v>
      </c>
      <c r="C34" s="372" t="s">
        <v>21</v>
      </c>
      <c r="D34" s="372">
        <v>23.5</v>
      </c>
      <c r="E34" s="395">
        <v>23.638683764616999</v>
      </c>
      <c r="F34" s="232">
        <f>F33/'9 DS-KHHGD '!E9%</f>
        <v>23.452254944690036</v>
      </c>
      <c r="G34" s="232">
        <v>23.452254944690036</v>
      </c>
      <c r="H34" s="38">
        <f t="shared" si="5"/>
        <v>99.211340099206311</v>
      </c>
      <c r="I34" s="395"/>
      <c r="J34" s="424">
        <v>27.279673968415999</v>
      </c>
      <c r="K34" s="424">
        <v>25.75356287047547</v>
      </c>
      <c r="L34" s="424">
        <v>27.936429103551031</v>
      </c>
      <c r="M34" s="424">
        <v>33.352497305066002</v>
      </c>
      <c r="N34" s="424">
        <v>33.187929061784899</v>
      </c>
      <c r="O34" s="424">
        <v>35.698697641675466</v>
      </c>
      <c r="P34" s="424">
        <v>21.255790015439999</v>
      </c>
      <c r="Q34" s="424">
        <v>22.225041227958901</v>
      </c>
      <c r="R34" s="424">
        <v>21.980766829024603</v>
      </c>
      <c r="S34" s="424">
        <v>14.588452088452</v>
      </c>
      <c r="T34" s="424">
        <v>14.48170731707317</v>
      </c>
      <c r="U34" s="424">
        <v>14.915966386554622</v>
      </c>
      <c r="V34" s="424">
        <v>26.445002899671</v>
      </c>
      <c r="W34" s="424">
        <v>26.317814544055405</v>
      </c>
      <c r="X34" s="424">
        <v>27.367424242424242</v>
      </c>
      <c r="Y34" s="424">
        <v>12.550529355148999</v>
      </c>
      <c r="Z34" s="424">
        <v>12.476081132797551</v>
      </c>
      <c r="AA34" s="424">
        <v>12.452901281085154</v>
      </c>
      <c r="AB34" s="424">
        <v>7.9741379310345</v>
      </c>
      <c r="AC34" s="424">
        <v>7.9009182148195602</v>
      </c>
      <c r="AD34" s="424">
        <v>8.7239857052764354</v>
      </c>
    </row>
    <row r="35" spans="1:61" ht="67.5" customHeight="1">
      <c r="A35" s="93"/>
      <c r="B35" s="408" t="s">
        <v>326</v>
      </c>
      <c r="C35" s="372" t="s">
        <v>28</v>
      </c>
      <c r="D35" s="93">
        <v>9000</v>
      </c>
      <c r="E35" s="230">
        <v>9298</v>
      </c>
      <c r="F35" s="230">
        <f>K35++N35+Q35+T35+W35+Z35+AC35</f>
        <v>9298</v>
      </c>
      <c r="G35" s="230">
        <v>9298</v>
      </c>
      <c r="H35" s="38">
        <f t="shared" si="5"/>
        <v>100</v>
      </c>
      <c r="I35" s="93"/>
      <c r="J35" s="424">
        <v>1790</v>
      </c>
      <c r="K35" s="424">
        <v>1700</v>
      </c>
      <c r="L35" s="424">
        <v>1783</v>
      </c>
      <c r="M35" s="424">
        <v>3720</v>
      </c>
      <c r="N35" s="424">
        <v>3720</v>
      </c>
      <c r="O35" s="424">
        <v>3765</v>
      </c>
      <c r="P35" s="424">
        <v>1350</v>
      </c>
      <c r="Q35" s="424">
        <v>1440</v>
      </c>
      <c r="R35" s="424">
        <v>1356</v>
      </c>
      <c r="S35" s="424">
        <v>450</v>
      </c>
      <c r="T35" s="424">
        <v>450</v>
      </c>
      <c r="U35" s="424">
        <v>422</v>
      </c>
      <c r="V35" s="424">
        <v>1094</v>
      </c>
      <c r="W35" s="424">
        <v>1094</v>
      </c>
      <c r="X35" s="424">
        <v>1126</v>
      </c>
      <c r="Y35" s="424">
        <v>552</v>
      </c>
      <c r="Z35" s="424">
        <v>552</v>
      </c>
      <c r="AA35" s="424">
        <v>553</v>
      </c>
      <c r="AB35" s="424">
        <v>342</v>
      </c>
      <c r="AC35" s="424">
        <v>342</v>
      </c>
      <c r="AD35" s="424">
        <v>345</v>
      </c>
    </row>
    <row r="36" spans="1:61" s="186" customFormat="1" ht="48.75" customHeight="1">
      <c r="A36" s="205">
        <v>5</v>
      </c>
      <c r="B36" s="406" t="s">
        <v>327</v>
      </c>
      <c r="C36" s="367"/>
      <c r="D36" s="205"/>
      <c r="E36" s="205"/>
      <c r="F36" s="220"/>
      <c r="G36" s="220"/>
      <c r="H36" s="220"/>
      <c r="I36" s="205"/>
      <c r="J36" s="411"/>
      <c r="K36" s="411"/>
      <c r="L36" s="411"/>
      <c r="M36" s="411"/>
      <c r="N36" s="411"/>
      <c r="O36" s="411"/>
      <c r="P36" s="411"/>
      <c r="Q36" s="411"/>
      <c r="R36" s="411"/>
      <c r="S36" s="411"/>
      <c r="T36" s="411"/>
      <c r="U36" s="411"/>
      <c r="V36" s="411"/>
      <c r="W36" s="411"/>
      <c r="X36" s="411"/>
      <c r="Y36" s="411"/>
      <c r="Z36" s="411"/>
      <c r="AA36" s="411"/>
      <c r="AB36" s="411"/>
      <c r="AC36" s="411"/>
      <c r="AD36" s="411"/>
    </row>
    <row r="37" spans="1:61" ht="51" customHeight="1">
      <c r="A37" s="93"/>
      <c r="B37" s="408" t="s">
        <v>328</v>
      </c>
      <c r="C37" s="372" t="s">
        <v>28</v>
      </c>
      <c r="D37" s="93">
        <v>30654</v>
      </c>
      <c r="E37" s="93">
        <v>31325</v>
      </c>
      <c r="F37" s="230">
        <v>31325</v>
      </c>
      <c r="G37" s="230">
        <v>31325</v>
      </c>
      <c r="H37" s="38">
        <f t="shared" ref="H37:H50" si="6">G37/E37%</f>
        <v>100</v>
      </c>
      <c r="I37" s="93"/>
      <c r="J37" s="424">
        <v>4955</v>
      </c>
      <c r="K37" s="424">
        <v>4955</v>
      </c>
      <c r="L37" s="424">
        <v>5002</v>
      </c>
      <c r="M37" s="424">
        <v>9012</v>
      </c>
      <c r="N37" s="424">
        <v>9012</v>
      </c>
      <c r="O37" s="424">
        <v>9250</v>
      </c>
      <c r="P37" s="424">
        <v>4926</v>
      </c>
      <c r="Q37" s="424">
        <v>4926</v>
      </c>
      <c r="R37" s="424">
        <v>5013</v>
      </c>
      <c r="S37" s="424">
        <v>2171</v>
      </c>
      <c r="T37" s="424">
        <v>2171</v>
      </c>
      <c r="U37" s="424">
        <v>2205</v>
      </c>
      <c r="V37" s="424">
        <v>3421</v>
      </c>
      <c r="W37" s="424">
        <v>3421</v>
      </c>
      <c r="X37" s="424">
        <v>3500</v>
      </c>
      <c r="Y37" s="424">
        <v>3545</v>
      </c>
      <c r="Z37" s="424">
        <v>3545</v>
      </c>
      <c r="AA37" s="424">
        <v>3642</v>
      </c>
      <c r="AB37" s="424">
        <v>3295</v>
      </c>
      <c r="AC37" s="424">
        <v>3295</v>
      </c>
      <c r="AD37" s="424">
        <v>3400</v>
      </c>
    </row>
    <row r="38" spans="1:61" ht="47.25" customHeight="1">
      <c r="A38" s="93"/>
      <c r="B38" s="422" t="s">
        <v>329</v>
      </c>
      <c r="C38" s="372" t="s">
        <v>21</v>
      </c>
      <c r="D38" s="372">
        <v>64.599999999999994</v>
      </c>
      <c r="E38" s="372">
        <v>65.080090582344994</v>
      </c>
      <c r="F38" s="232">
        <v>65.080090582344994</v>
      </c>
      <c r="G38" s="232">
        <v>65.080090582344994</v>
      </c>
      <c r="H38" s="38">
        <f t="shared" si="6"/>
        <v>100</v>
      </c>
      <c r="I38" s="372"/>
      <c r="J38" s="426">
        <v>62.492117543196002</v>
      </c>
      <c r="K38" s="426">
        <v>62.49211754319586</v>
      </c>
      <c r="L38" s="426">
        <v>62.10578594487211</v>
      </c>
      <c r="M38" s="426">
        <v>64.445080091533001</v>
      </c>
      <c r="N38" s="426">
        <v>64.445080091533185</v>
      </c>
      <c r="O38" s="426">
        <v>65.117916226680748</v>
      </c>
      <c r="P38" s="426">
        <v>62.887782458827999</v>
      </c>
      <c r="Q38" s="426">
        <v>62.48890016491184</v>
      </c>
      <c r="R38" s="426">
        <v>62.60771824653429</v>
      </c>
      <c r="S38" s="426">
        <v>66.189024390244001</v>
      </c>
      <c r="T38" s="426">
        <v>66.189024390243915</v>
      </c>
      <c r="U38" s="426">
        <v>66.17647058823529</v>
      </c>
      <c r="V38" s="426">
        <v>65.813774528664993</v>
      </c>
      <c r="W38" s="426">
        <v>65.813774528664879</v>
      </c>
      <c r="X38" s="426">
        <v>66.287878787878796</v>
      </c>
      <c r="Y38" s="426">
        <v>67.833907386145995</v>
      </c>
      <c r="Z38" s="426">
        <v>67.833907386146194</v>
      </c>
      <c r="AA38" s="426">
        <v>68.613413715146947</v>
      </c>
      <c r="AB38" s="426">
        <v>70.360879777920005</v>
      </c>
      <c r="AC38" s="426">
        <v>70.360879777920132</v>
      </c>
      <c r="AD38" s="426">
        <v>71.473617826361149</v>
      </c>
    </row>
    <row r="39" spans="1:61" ht="57" customHeight="1">
      <c r="A39" s="93"/>
      <c r="B39" s="408" t="s">
        <v>330</v>
      </c>
      <c r="C39" s="372" t="s">
        <v>28</v>
      </c>
      <c r="D39" s="93">
        <v>30610</v>
      </c>
      <c r="E39" s="93">
        <v>31000</v>
      </c>
      <c r="F39" s="230">
        <v>31000</v>
      </c>
      <c r="G39" s="230">
        <v>31000</v>
      </c>
      <c r="H39" s="38">
        <f t="shared" si="6"/>
        <v>100</v>
      </c>
      <c r="I39" s="93"/>
      <c r="J39" s="424">
        <v>4874</v>
      </c>
      <c r="K39" s="424">
        <v>4874</v>
      </c>
      <c r="L39" s="424">
        <v>4900</v>
      </c>
      <c r="M39" s="424">
        <v>9070</v>
      </c>
      <c r="N39" s="424">
        <v>9070</v>
      </c>
      <c r="O39" s="424">
        <v>9250</v>
      </c>
      <c r="P39" s="424">
        <v>4872</v>
      </c>
      <c r="Q39" s="424">
        <v>4872</v>
      </c>
      <c r="R39" s="424">
        <v>4950</v>
      </c>
      <c r="S39" s="424">
        <v>2165</v>
      </c>
      <c r="T39" s="424">
        <v>2165</v>
      </c>
      <c r="U39" s="424">
        <v>2206</v>
      </c>
      <c r="V39" s="424">
        <v>3385</v>
      </c>
      <c r="W39" s="424">
        <v>3385</v>
      </c>
      <c r="X39" s="424">
        <v>3430</v>
      </c>
      <c r="Y39" s="424">
        <v>3392</v>
      </c>
      <c r="Z39" s="424">
        <v>3392</v>
      </c>
      <c r="AA39" s="424">
        <v>3440</v>
      </c>
      <c r="AB39" s="424">
        <v>3242</v>
      </c>
      <c r="AC39" s="424">
        <v>3242</v>
      </c>
      <c r="AD39" s="424">
        <v>3380</v>
      </c>
    </row>
    <row r="40" spans="1:61" ht="47.25" customHeight="1">
      <c r="A40" s="93"/>
      <c r="B40" s="408" t="s">
        <v>331</v>
      </c>
      <c r="C40" s="372" t="s">
        <v>28</v>
      </c>
      <c r="D40" s="93">
        <v>149</v>
      </c>
      <c r="E40" s="93">
        <v>149</v>
      </c>
      <c r="F40" s="230">
        <v>149</v>
      </c>
      <c r="G40" s="230">
        <v>149</v>
      </c>
      <c r="H40" s="38">
        <f t="shared" si="6"/>
        <v>100</v>
      </c>
      <c r="I40" s="93"/>
      <c r="J40" s="424">
        <v>28</v>
      </c>
      <c r="K40" s="424">
        <v>28</v>
      </c>
      <c r="L40" s="424">
        <v>28</v>
      </c>
      <c r="M40" s="424">
        <v>25</v>
      </c>
      <c r="N40" s="424">
        <v>25</v>
      </c>
      <c r="O40" s="424">
        <v>26</v>
      </c>
      <c r="P40" s="424">
        <v>11</v>
      </c>
      <c r="Q40" s="424">
        <v>11</v>
      </c>
      <c r="R40" s="424">
        <v>11</v>
      </c>
      <c r="S40" s="424">
        <v>11</v>
      </c>
      <c r="T40" s="424">
        <v>11</v>
      </c>
      <c r="U40" s="424">
        <v>11</v>
      </c>
      <c r="V40" s="424">
        <v>19</v>
      </c>
      <c r="W40" s="424">
        <v>19</v>
      </c>
      <c r="X40" s="424">
        <v>19</v>
      </c>
      <c r="Y40" s="424">
        <v>31</v>
      </c>
      <c r="Z40" s="424">
        <v>31</v>
      </c>
      <c r="AA40" s="424">
        <v>31</v>
      </c>
      <c r="AB40" s="424">
        <v>24</v>
      </c>
      <c r="AC40" s="424">
        <v>24</v>
      </c>
      <c r="AD40" s="424">
        <v>24</v>
      </c>
    </row>
    <row r="41" spans="1:61" ht="50.25" customHeight="1">
      <c r="A41" s="93"/>
      <c r="B41" s="408" t="s">
        <v>332</v>
      </c>
      <c r="C41" s="372" t="s">
        <v>28</v>
      </c>
      <c r="D41" s="93">
        <v>31774</v>
      </c>
      <c r="E41" s="93">
        <v>32125</v>
      </c>
      <c r="F41" s="230">
        <v>32325</v>
      </c>
      <c r="G41" s="230">
        <v>32325</v>
      </c>
      <c r="H41" s="38">
        <f t="shared" si="6"/>
        <v>100.62256809338521</v>
      </c>
      <c r="I41" s="93"/>
      <c r="J41" s="424">
        <v>5068</v>
      </c>
      <c r="K41" s="424">
        <v>5112</v>
      </c>
      <c r="L41" s="424">
        <v>5198</v>
      </c>
      <c r="M41" s="424">
        <v>9175</v>
      </c>
      <c r="N41" s="424">
        <v>9361</v>
      </c>
      <c r="O41" s="424">
        <v>9440</v>
      </c>
      <c r="P41" s="424">
        <v>5398</v>
      </c>
      <c r="Q41" s="424">
        <v>5446</v>
      </c>
      <c r="R41" s="424">
        <v>5595</v>
      </c>
      <c r="S41" s="424">
        <v>2209</v>
      </c>
      <c r="T41" s="424">
        <v>2220</v>
      </c>
      <c r="U41" s="424">
        <v>2365</v>
      </c>
      <c r="V41" s="424">
        <v>3417</v>
      </c>
      <c r="W41" s="424">
        <v>3387</v>
      </c>
      <c r="X41" s="424">
        <v>3510</v>
      </c>
      <c r="Y41" s="424">
        <v>3562</v>
      </c>
      <c r="Z41" s="424">
        <v>3497</v>
      </c>
      <c r="AA41" s="424">
        <v>3635</v>
      </c>
      <c r="AB41" s="424">
        <v>3296</v>
      </c>
      <c r="AC41" s="424">
        <v>3302</v>
      </c>
      <c r="AD41" s="424">
        <v>3385</v>
      </c>
    </row>
    <row r="42" spans="1:61" ht="48" customHeight="1">
      <c r="A42" s="93"/>
      <c r="B42" s="422" t="s">
        <v>329</v>
      </c>
      <c r="C42" s="372" t="s">
        <v>21</v>
      </c>
      <c r="D42" s="372">
        <v>66.95</v>
      </c>
      <c r="E42" s="372">
        <v>66.742151953960999</v>
      </c>
      <c r="F42" s="232">
        <v>67.08797708735446</v>
      </c>
      <c r="G42" s="232">
        <v>67.08797708735446</v>
      </c>
      <c r="H42" s="38">
        <f t="shared" si="6"/>
        <v>100.5181510084242</v>
      </c>
      <c r="I42" s="374"/>
      <c r="J42" s="426">
        <v>63.917265733383999</v>
      </c>
      <c r="K42" s="426">
        <v>64.472190692395003</v>
      </c>
      <c r="L42" s="426">
        <v>64.539359324559214</v>
      </c>
      <c r="M42" s="426">
        <v>66.264625162502</v>
      </c>
      <c r="N42" s="426">
        <v>66.940789473684205</v>
      </c>
      <c r="O42" s="426">
        <v>66.455473424850396</v>
      </c>
      <c r="P42" s="426">
        <v>70.589773767490996</v>
      </c>
      <c r="Q42" s="426">
        <v>69.085373588735251</v>
      </c>
      <c r="R42" s="426">
        <v>69.876358186586742</v>
      </c>
      <c r="S42" s="426">
        <v>68.347772277228003</v>
      </c>
      <c r="T42" s="426">
        <v>67.682926829268297</v>
      </c>
      <c r="U42" s="426">
        <v>70.978391356542616</v>
      </c>
      <c r="V42" s="426">
        <v>67.717003567182005</v>
      </c>
      <c r="W42" s="426">
        <v>65.159676798768757</v>
      </c>
      <c r="X42" s="426">
        <v>66.477272727272734</v>
      </c>
      <c r="Y42" s="426">
        <v>68.159203980100003</v>
      </c>
      <c r="Z42" s="426">
        <v>66.915422885572141</v>
      </c>
      <c r="AA42" s="426">
        <v>68.481537302185387</v>
      </c>
      <c r="AB42" s="426">
        <v>73.146915224145999</v>
      </c>
      <c r="AC42" s="426">
        <v>70.510356609011325</v>
      </c>
      <c r="AD42" s="426">
        <v>71.15829304183309</v>
      </c>
    </row>
    <row r="43" spans="1:61" ht="48" customHeight="1">
      <c r="A43" s="93"/>
      <c r="B43" s="422" t="s">
        <v>333</v>
      </c>
      <c r="C43" s="372" t="s">
        <v>28</v>
      </c>
      <c r="D43" s="93">
        <v>25162</v>
      </c>
      <c r="E43" s="93">
        <v>25750</v>
      </c>
      <c r="F43" s="230">
        <v>25750</v>
      </c>
      <c r="G43" s="230">
        <v>25750</v>
      </c>
      <c r="H43" s="38">
        <f t="shared" si="6"/>
        <v>100</v>
      </c>
      <c r="I43" s="93"/>
      <c r="J43" s="424">
        <v>4680</v>
      </c>
      <c r="K43" s="424">
        <v>4680</v>
      </c>
      <c r="L43" s="424">
        <v>4730</v>
      </c>
      <c r="M43" s="424">
        <v>8794</v>
      </c>
      <c r="N43" s="424">
        <v>8794</v>
      </c>
      <c r="O43" s="424">
        <v>8860</v>
      </c>
      <c r="P43" s="424">
        <v>5050</v>
      </c>
      <c r="Q43" s="424">
        <v>5050</v>
      </c>
      <c r="R43" s="424">
        <v>5180</v>
      </c>
      <c r="S43" s="424">
        <v>1810</v>
      </c>
      <c r="T43" s="424">
        <v>1810</v>
      </c>
      <c r="U43" s="424">
        <v>1895</v>
      </c>
      <c r="V43" s="424">
        <v>2840</v>
      </c>
      <c r="W43" s="424">
        <v>2840</v>
      </c>
      <c r="X43" s="424">
        <v>2930</v>
      </c>
      <c r="Y43" s="424">
        <v>1730</v>
      </c>
      <c r="Z43" s="424">
        <v>1730</v>
      </c>
      <c r="AA43" s="424">
        <v>1800</v>
      </c>
      <c r="AB43" s="424">
        <v>846</v>
      </c>
      <c r="AC43" s="424">
        <v>846</v>
      </c>
      <c r="AD43" s="424">
        <v>860</v>
      </c>
    </row>
    <row r="44" spans="1:61" ht="48" customHeight="1">
      <c r="A44" s="93"/>
      <c r="B44" s="422" t="s">
        <v>334</v>
      </c>
      <c r="C44" s="372" t="s">
        <v>28</v>
      </c>
      <c r="D44" s="93">
        <v>6642</v>
      </c>
      <c r="E44" s="93">
        <v>6375</v>
      </c>
      <c r="F44" s="230">
        <v>6575</v>
      </c>
      <c r="G44" s="230">
        <v>6575</v>
      </c>
      <c r="H44" s="38">
        <f t="shared" si="6"/>
        <v>103.13725490196079</v>
      </c>
      <c r="I44" s="93"/>
      <c r="J44" s="424">
        <v>432</v>
      </c>
      <c r="K44" s="424">
        <v>432</v>
      </c>
      <c r="L44" s="424">
        <v>440</v>
      </c>
      <c r="M44" s="424">
        <v>567</v>
      </c>
      <c r="N44" s="424">
        <v>567</v>
      </c>
      <c r="O44" s="424">
        <v>580</v>
      </c>
      <c r="P44" s="424">
        <v>396</v>
      </c>
      <c r="Q44" s="424">
        <v>396</v>
      </c>
      <c r="R44" s="424">
        <v>415</v>
      </c>
      <c r="S44" s="424">
        <v>410</v>
      </c>
      <c r="T44" s="424">
        <v>410</v>
      </c>
      <c r="U44" s="424">
        <v>470</v>
      </c>
      <c r="V44" s="424">
        <v>547</v>
      </c>
      <c r="W44" s="424">
        <v>547</v>
      </c>
      <c r="X44" s="424">
        <v>580</v>
      </c>
      <c r="Y44" s="424">
        <v>1767</v>
      </c>
      <c r="Z44" s="424">
        <v>1767</v>
      </c>
      <c r="AA44" s="424">
        <v>1835</v>
      </c>
      <c r="AB44" s="424">
        <v>2456</v>
      </c>
      <c r="AC44" s="424">
        <v>2456</v>
      </c>
      <c r="AD44" s="424">
        <v>2525</v>
      </c>
    </row>
    <row r="45" spans="1:61" ht="60" customHeight="1">
      <c r="A45" s="93"/>
      <c r="B45" s="408" t="s">
        <v>335</v>
      </c>
      <c r="C45" s="372" t="s">
        <v>28</v>
      </c>
      <c r="D45" s="93">
        <v>30675</v>
      </c>
      <c r="E45" s="93">
        <v>31081</v>
      </c>
      <c r="F45" s="230">
        <v>31108</v>
      </c>
      <c r="G45" s="230">
        <v>31108</v>
      </c>
      <c r="H45" s="38">
        <f t="shared" si="6"/>
        <v>100.08686979183423</v>
      </c>
      <c r="I45" s="93"/>
      <c r="J45" s="424">
        <v>4984</v>
      </c>
      <c r="K45" s="424">
        <v>4984</v>
      </c>
      <c r="L45" s="424">
        <v>5140</v>
      </c>
      <c r="M45" s="424">
        <v>8810</v>
      </c>
      <c r="N45" s="424">
        <v>8810</v>
      </c>
      <c r="O45" s="424">
        <v>9120</v>
      </c>
      <c r="P45" s="424">
        <v>5214</v>
      </c>
      <c r="Q45" s="424">
        <v>5241</v>
      </c>
      <c r="R45" s="424">
        <v>5339</v>
      </c>
      <c r="S45" s="424">
        <v>2058</v>
      </c>
      <c r="T45" s="424">
        <v>2058</v>
      </c>
      <c r="U45" s="424">
        <v>2310</v>
      </c>
      <c r="V45" s="424">
        <v>3297</v>
      </c>
      <c r="W45" s="424">
        <v>3297</v>
      </c>
      <c r="X45" s="424">
        <v>3378</v>
      </c>
      <c r="Y45" s="424">
        <v>3346</v>
      </c>
      <c r="Z45" s="424">
        <v>3346</v>
      </c>
      <c r="AA45" s="424">
        <v>3472</v>
      </c>
      <c r="AB45" s="424">
        <v>3372</v>
      </c>
      <c r="AC45" s="424">
        <v>3372</v>
      </c>
      <c r="AD45" s="424">
        <v>3531</v>
      </c>
    </row>
    <row r="46" spans="1:61" s="136" customFormat="1" ht="45.75" customHeight="1">
      <c r="A46" s="93"/>
      <c r="B46" s="408" t="s">
        <v>336</v>
      </c>
      <c r="C46" s="372" t="s">
        <v>21</v>
      </c>
      <c r="D46" s="93">
        <v>100</v>
      </c>
      <c r="E46" s="372">
        <v>100.01428571429</v>
      </c>
      <c r="F46" s="230">
        <v>100.014285714286</v>
      </c>
      <c r="G46" s="230">
        <v>100.014285714286</v>
      </c>
      <c r="H46" s="38">
        <f t="shared" si="6"/>
        <v>99.999999999995993</v>
      </c>
      <c r="I46" s="372"/>
      <c r="J46" s="424">
        <v>100</v>
      </c>
      <c r="K46" s="424"/>
      <c r="L46" s="424"/>
      <c r="M46" s="424">
        <v>100</v>
      </c>
      <c r="N46" s="424"/>
      <c r="O46" s="424"/>
      <c r="P46" s="424">
        <v>100</v>
      </c>
      <c r="Q46" s="424"/>
      <c r="R46" s="424"/>
      <c r="S46" s="424">
        <v>100</v>
      </c>
      <c r="T46" s="424"/>
      <c r="U46" s="424"/>
      <c r="V46" s="424">
        <v>100</v>
      </c>
      <c r="W46" s="424"/>
      <c r="X46" s="424"/>
      <c r="Y46" s="424">
        <v>100</v>
      </c>
      <c r="Z46" s="424"/>
      <c r="AA46" s="424"/>
      <c r="AB46" s="424">
        <v>100</v>
      </c>
      <c r="AC46" s="424"/>
      <c r="AD46" s="424"/>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row>
    <row r="47" spans="1:61" s="136" customFormat="1" ht="45.75" customHeight="1">
      <c r="A47" s="93"/>
      <c r="B47" s="422" t="s">
        <v>337</v>
      </c>
      <c r="C47" s="372" t="s">
        <v>21</v>
      </c>
      <c r="D47" s="372">
        <v>19.899999999999999</v>
      </c>
      <c r="E47" s="372">
        <v>19.5</v>
      </c>
      <c r="F47" s="232">
        <v>19.5</v>
      </c>
      <c r="G47" s="232">
        <v>19.5</v>
      </c>
      <c r="H47" s="38">
        <f t="shared" si="6"/>
        <v>100</v>
      </c>
      <c r="I47" s="372"/>
      <c r="J47" s="426">
        <v>2</v>
      </c>
      <c r="K47" s="426"/>
      <c r="L47" s="426"/>
      <c r="M47" s="426">
        <v>3</v>
      </c>
      <c r="N47" s="426"/>
      <c r="O47" s="426"/>
      <c r="P47" s="426">
        <v>6</v>
      </c>
      <c r="Q47" s="426"/>
      <c r="R47" s="426"/>
      <c r="S47" s="426">
        <v>8</v>
      </c>
      <c r="T47" s="426"/>
      <c r="U47" s="426"/>
      <c r="V47" s="426">
        <v>3</v>
      </c>
      <c r="W47" s="426"/>
      <c r="X47" s="426"/>
      <c r="Y47" s="426">
        <v>50</v>
      </c>
      <c r="Z47" s="426"/>
      <c r="AA47" s="426"/>
      <c r="AB47" s="426">
        <v>64.5</v>
      </c>
      <c r="AC47" s="426"/>
      <c r="AD47" s="424"/>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row>
    <row r="48" spans="1:61" s="136" customFormat="1" ht="45.75" customHeight="1">
      <c r="A48" s="93"/>
      <c r="B48" s="422" t="s">
        <v>338</v>
      </c>
      <c r="C48" s="372" t="s">
        <v>21</v>
      </c>
      <c r="D48" s="372">
        <v>27.1</v>
      </c>
      <c r="E48" s="372">
        <v>27.157142857142901</v>
      </c>
      <c r="F48" s="232">
        <v>27.157142857142901</v>
      </c>
      <c r="G48" s="232">
        <v>27.157142857142901</v>
      </c>
      <c r="H48" s="38">
        <f t="shared" si="6"/>
        <v>100</v>
      </c>
      <c r="I48" s="372"/>
      <c r="J48" s="426">
        <v>37</v>
      </c>
      <c r="K48" s="426"/>
      <c r="L48" s="426"/>
      <c r="M48" s="426">
        <v>36.1</v>
      </c>
      <c r="N48" s="426"/>
      <c r="O48" s="426"/>
      <c r="P48" s="426">
        <v>29</v>
      </c>
      <c r="Q48" s="426"/>
      <c r="R48" s="426"/>
      <c r="S48" s="426">
        <v>32</v>
      </c>
      <c r="T48" s="426"/>
      <c r="U48" s="426"/>
      <c r="V48" s="426">
        <v>28</v>
      </c>
      <c r="W48" s="426"/>
      <c r="X48" s="426"/>
      <c r="Y48" s="426">
        <v>17</v>
      </c>
      <c r="Z48" s="426"/>
      <c r="AA48" s="426"/>
      <c r="AB48" s="426">
        <v>11</v>
      </c>
      <c r="AC48" s="426"/>
      <c r="AD48" s="424"/>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row>
    <row r="49" spans="1:61" s="136" customFormat="1" ht="45.75" customHeight="1">
      <c r="A49" s="93"/>
      <c r="B49" s="422" t="s">
        <v>339</v>
      </c>
      <c r="C49" s="372" t="s">
        <v>21</v>
      </c>
      <c r="D49" s="372">
        <v>53</v>
      </c>
      <c r="E49" s="372">
        <v>53.285714285714299</v>
      </c>
      <c r="F49" s="232">
        <v>53.285714285714299</v>
      </c>
      <c r="G49" s="232">
        <v>53.285714285714299</v>
      </c>
      <c r="H49" s="38">
        <f t="shared" si="6"/>
        <v>99.999999999999986</v>
      </c>
      <c r="I49" s="372"/>
      <c r="J49" s="426">
        <v>62.5</v>
      </c>
      <c r="K49" s="426"/>
      <c r="L49" s="426"/>
      <c r="M49" s="426">
        <v>62</v>
      </c>
      <c r="N49" s="426"/>
      <c r="O49" s="426"/>
      <c r="P49" s="426">
        <v>65</v>
      </c>
      <c r="Q49" s="426"/>
      <c r="R49" s="426"/>
      <c r="S49" s="426">
        <v>59</v>
      </c>
      <c r="T49" s="426"/>
      <c r="U49" s="426"/>
      <c r="V49" s="426">
        <v>69</v>
      </c>
      <c r="W49" s="426"/>
      <c r="X49" s="426"/>
      <c r="Y49" s="426">
        <v>31</v>
      </c>
      <c r="Z49" s="426"/>
      <c r="AA49" s="426"/>
      <c r="AB49" s="426">
        <v>25</v>
      </c>
      <c r="AC49" s="426"/>
      <c r="AD49" s="424"/>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row>
    <row r="50" spans="1:61" s="428" customFormat="1" ht="45.75" customHeight="1">
      <c r="A50" s="93"/>
      <c r="B50" s="427" t="s">
        <v>340</v>
      </c>
      <c r="C50" s="93" t="s">
        <v>21</v>
      </c>
      <c r="D50" s="372">
        <v>80.400000000000006</v>
      </c>
      <c r="E50" s="372">
        <v>80.442857142856994</v>
      </c>
      <c r="F50" s="232">
        <v>80.442857142857093</v>
      </c>
      <c r="G50" s="232">
        <v>80.442857142857093</v>
      </c>
      <c r="H50" s="38">
        <f t="shared" si="6"/>
        <v>100.00000000000013</v>
      </c>
      <c r="I50" s="372"/>
      <c r="J50" s="426">
        <v>97.4</v>
      </c>
      <c r="K50" s="426"/>
      <c r="L50" s="426"/>
      <c r="M50" s="426">
        <v>97.4</v>
      </c>
      <c r="N50" s="426"/>
      <c r="O50" s="426"/>
      <c r="P50" s="426">
        <v>93.7</v>
      </c>
      <c r="Q50" s="426"/>
      <c r="R50" s="426"/>
      <c r="S50" s="426">
        <v>91.4</v>
      </c>
      <c r="T50" s="426"/>
      <c r="U50" s="426"/>
      <c r="V50" s="426">
        <v>97.2</v>
      </c>
      <c r="W50" s="426"/>
      <c r="X50" s="426"/>
      <c r="Y50" s="426">
        <v>49</v>
      </c>
      <c r="Z50" s="426"/>
      <c r="AA50" s="426"/>
      <c r="AB50" s="426">
        <v>37</v>
      </c>
      <c r="AC50" s="426"/>
      <c r="AD50" s="424"/>
    </row>
    <row r="51" spans="1:61" s="186" customFormat="1" ht="46.5" customHeight="1">
      <c r="A51" s="205">
        <v>6</v>
      </c>
      <c r="B51" s="406" t="s">
        <v>341</v>
      </c>
      <c r="C51" s="367"/>
      <c r="D51" s="205"/>
      <c r="E51" s="205"/>
      <c r="F51" s="220"/>
      <c r="G51" s="220"/>
      <c r="H51" s="220"/>
      <c r="I51" s="205"/>
      <c r="J51" s="411"/>
      <c r="K51" s="411"/>
      <c r="L51" s="411"/>
      <c r="M51" s="411"/>
      <c r="N51" s="411"/>
      <c r="O51" s="411"/>
      <c r="P51" s="411"/>
      <c r="Q51" s="411"/>
      <c r="R51" s="411"/>
      <c r="S51" s="411"/>
      <c r="T51" s="411"/>
      <c r="U51" s="411"/>
      <c r="V51" s="411"/>
      <c r="W51" s="411"/>
      <c r="X51" s="411"/>
      <c r="Y51" s="411"/>
      <c r="Z51" s="411"/>
      <c r="AA51" s="411"/>
      <c r="AB51" s="411"/>
      <c r="AC51" s="411"/>
      <c r="AD51" s="411"/>
    </row>
    <row r="52" spans="1:61" ht="63" customHeight="1">
      <c r="A52" s="93"/>
      <c r="B52" s="408" t="s">
        <v>342</v>
      </c>
      <c r="C52" s="372" t="s">
        <v>28</v>
      </c>
      <c r="D52" s="93">
        <v>350</v>
      </c>
      <c r="E52" s="92">
        <v>250</v>
      </c>
      <c r="F52" s="230">
        <v>250</v>
      </c>
      <c r="G52" s="230">
        <v>250</v>
      </c>
      <c r="H52" s="38">
        <f t="shared" ref="H52:H56" si="7">G52/E52%</f>
        <v>100</v>
      </c>
      <c r="I52" s="92"/>
      <c r="J52" s="424">
        <v>30</v>
      </c>
      <c r="K52" s="424">
        <v>30</v>
      </c>
      <c r="L52" s="424">
        <v>30</v>
      </c>
      <c r="M52" s="424">
        <v>30</v>
      </c>
      <c r="N52" s="424">
        <v>25</v>
      </c>
      <c r="O52" s="424">
        <v>30</v>
      </c>
      <c r="P52" s="424">
        <v>30</v>
      </c>
      <c r="Q52" s="424">
        <v>25</v>
      </c>
      <c r="R52" s="424">
        <v>30</v>
      </c>
      <c r="S52" s="424">
        <v>30</v>
      </c>
      <c r="T52" s="424">
        <v>35</v>
      </c>
      <c r="U52" s="424">
        <v>30</v>
      </c>
      <c r="V52" s="424">
        <v>35</v>
      </c>
      <c r="W52" s="424">
        <v>30</v>
      </c>
      <c r="X52" s="424">
        <v>30</v>
      </c>
      <c r="Y52" s="424">
        <v>35</v>
      </c>
      <c r="Z52" s="424">
        <v>35</v>
      </c>
      <c r="AA52" s="424">
        <v>35</v>
      </c>
      <c r="AB52" s="424">
        <v>60</v>
      </c>
      <c r="AC52" s="424">
        <v>70</v>
      </c>
      <c r="AD52" s="424">
        <v>65</v>
      </c>
    </row>
    <row r="53" spans="1:61" ht="63" customHeight="1">
      <c r="A53" s="93"/>
      <c r="B53" s="429" t="s">
        <v>658</v>
      </c>
      <c r="C53" s="372" t="s">
        <v>28</v>
      </c>
      <c r="D53" s="93">
        <v>221</v>
      </c>
      <c r="E53" s="92">
        <v>181</v>
      </c>
      <c r="F53" s="230">
        <v>193</v>
      </c>
      <c r="G53" s="230">
        <v>193</v>
      </c>
      <c r="H53" s="38">
        <f t="shared" si="7"/>
        <v>106.62983425414365</v>
      </c>
      <c r="I53" s="92"/>
      <c r="J53" s="424">
        <v>18</v>
      </c>
      <c r="K53" s="424">
        <v>18</v>
      </c>
      <c r="L53" s="424">
        <v>25</v>
      </c>
      <c r="M53" s="424">
        <v>17</v>
      </c>
      <c r="N53" s="424">
        <v>22</v>
      </c>
      <c r="O53" s="424">
        <v>21</v>
      </c>
      <c r="P53" s="424">
        <v>20</v>
      </c>
      <c r="Q53" s="424">
        <v>20</v>
      </c>
      <c r="R53" s="424">
        <v>20</v>
      </c>
      <c r="S53" s="424">
        <v>20</v>
      </c>
      <c r="T53" s="424">
        <v>25</v>
      </c>
      <c r="U53" s="424">
        <v>25</v>
      </c>
      <c r="V53" s="424">
        <v>30</v>
      </c>
      <c r="W53" s="424">
        <v>27</v>
      </c>
      <c r="X53" s="424">
        <v>25</v>
      </c>
      <c r="Y53" s="424">
        <v>25</v>
      </c>
      <c r="Z53" s="424">
        <v>30</v>
      </c>
      <c r="AA53" s="424">
        <v>25</v>
      </c>
      <c r="AB53" s="424">
        <v>51</v>
      </c>
      <c r="AC53" s="424">
        <v>51</v>
      </c>
      <c r="AD53" s="424">
        <v>50</v>
      </c>
    </row>
    <row r="54" spans="1:61" ht="63" customHeight="1">
      <c r="A54" s="93"/>
      <c r="B54" s="408" t="s">
        <v>343</v>
      </c>
      <c r="C54" s="372" t="s">
        <v>28</v>
      </c>
      <c r="D54" s="93">
        <v>250</v>
      </c>
      <c r="E54" s="92">
        <v>250</v>
      </c>
      <c r="F54" s="230">
        <f>+K54+N54+Q54+T54+W54+Z54+AC54</f>
        <v>221</v>
      </c>
      <c r="G54" s="230">
        <v>221</v>
      </c>
      <c r="H54" s="38">
        <f t="shared" si="7"/>
        <v>88.4</v>
      </c>
      <c r="I54" s="31"/>
      <c r="J54" s="424">
        <v>30</v>
      </c>
      <c r="K54" s="424">
        <v>30</v>
      </c>
      <c r="L54" s="424">
        <v>30</v>
      </c>
      <c r="M54" s="424">
        <v>30</v>
      </c>
      <c r="N54" s="424">
        <v>30</v>
      </c>
      <c r="O54" s="424">
        <v>30</v>
      </c>
      <c r="P54" s="424">
        <v>30</v>
      </c>
      <c r="Q54" s="424">
        <v>26</v>
      </c>
      <c r="R54" s="424">
        <v>30</v>
      </c>
      <c r="S54" s="424">
        <v>30</v>
      </c>
      <c r="T54" s="424">
        <v>35</v>
      </c>
      <c r="U54" s="424">
        <v>30</v>
      </c>
      <c r="V54" s="424">
        <v>35</v>
      </c>
      <c r="W54" s="424">
        <v>0</v>
      </c>
      <c r="X54" s="424">
        <v>35</v>
      </c>
      <c r="Y54" s="424">
        <v>35</v>
      </c>
      <c r="Z54" s="424">
        <v>35</v>
      </c>
      <c r="AA54" s="424">
        <v>30</v>
      </c>
      <c r="AB54" s="424">
        <v>60</v>
      </c>
      <c r="AC54" s="424">
        <v>65</v>
      </c>
      <c r="AD54" s="424">
        <v>65</v>
      </c>
    </row>
    <row r="55" spans="1:61" ht="63" customHeight="1">
      <c r="A55" s="93"/>
      <c r="B55" s="408" t="s">
        <v>344</v>
      </c>
      <c r="C55" s="372" t="s">
        <v>28</v>
      </c>
      <c r="D55" s="93">
        <v>25880</v>
      </c>
      <c r="E55" s="92">
        <v>26280</v>
      </c>
      <c r="F55" s="230">
        <v>26280</v>
      </c>
      <c r="G55" s="230">
        <v>26280</v>
      </c>
      <c r="H55" s="38">
        <f t="shared" si="7"/>
        <v>100</v>
      </c>
      <c r="I55" s="92"/>
      <c r="J55" s="424">
        <v>4500</v>
      </c>
      <c r="K55" s="424">
        <v>4500</v>
      </c>
      <c r="L55" s="424">
        <v>4640</v>
      </c>
      <c r="M55" s="424">
        <v>7743</v>
      </c>
      <c r="N55" s="424">
        <v>7743</v>
      </c>
      <c r="O55" s="424">
        <v>7875</v>
      </c>
      <c r="P55" s="424">
        <v>4140</v>
      </c>
      <c r="Q55" s="424">
        <v>4140</v>
      </c>
      <c r="R55" s="424">
        <v>4224</v>
      </c>
      <c r="S55" s="424">
        <v>2051</v>
      </c>
      <c r="T55" s="424">
        <v>2051</v>
      </c>
      <c r="U55" s="424">
        <v>2098</v>
      </c>
      <c r="V55" s="424">
        <v>2596</v>
      </c>
      <c r="W55" s="424">
        <v>2596</v>
      </c>
      <c r="X55" s="424">
        <v>2650</v>
      </c>
      <c r="Y55" s="424">
        <v>2950</v>
      </c>
      <c r="Z55" s="424">
        <v>2950</v>
      </c>
      <c r="AA55" s="424">
        <v>3020</v>
      </c>
      <c r="AB55" s="424">
        <v>2300</v>
      </c>
      <c r="AC55" s="424">
        <v>2300</v>
      </c>
      <c r="AD55" s="424">
        <v>2442</v>
      </c>
    </row>
    <row r="56" spans="1:61" ht="63" customHeight="1">
      <c r="A56" s="93"/>
      <c r="B56" s="408" t="s">
        <v>345</v>
      </c>
      <c r="C56" s="372" t="s">
        <v>21</v>
      </c>
      <c r="D56" s="118">
        <v>84.5</v>
      </c>
      <c r="E56" s="118">
        <v>84.774193548387004</v>
      </c>
      <c r="F56" s="232">
        <v>84.774193548387103</v>
      </c>
      <c r="G56" s="232">
        <v>84.774193548387103</v>
      </c>
      <c r="H56" s="38">
        <f t="shared" si="7"/>
        <v>100.00000000000013</v>
      </c>
      <c r="I56" s="118"/>
      <c r="J56" s="426">
        <v>91</v>
      </c>
      <c r="K56" s="426">
        <v>92.326631103816169</v>
      </c>
      <c r="L56" s="426">
        <v>94.693877551020407</v>
      </c>
      <c r="M56" s="426">
        <v>86.5</v>
      </c>
      <c r="N56" s="426">
        <v>85.369349503858871</v>
      </c>
      <c r="O56" s="426">
        <v>85.13513513513513</v>
      </c>
      <c r="P56" s="426">
        <v>85</v>
      </c>
      <c r="Q56" s="426">
        <v>84.975369458128085</v>
      </c>
      <c r="R56" s="426">
        <v>85.333333333333329</v>
      </c>
      <c r="S56" s="426">
        <v>96</v>
      </c>
      <c r="T56" s="426">
        <v>94.734411085450347</v>
      </c>
      <c r="U56" s="426">
        <v>95.104261106074347</v>
      </c>
      <c r="V56" s="426">
        <v>78</v>
      </c>
      <c r="W56" s="426">
        <v>76.691285081240764</v>
      </c>
      <c r="X56" s="426">
        <v>77.259475218658892</v>
      </c>
      <c r="Y56" s="426">
        <v>84</v>
      </c>
      <c r="Z56" s="426">
        <v>86.969339622641499</v>
      </c>
      <c r="AA56" s="426">
        <v>87.79069767441861</v>
      </c>
      <c r="AB56" s="426">
        <v>73</v>
      </c>
      <c r="AC56" s="426">
        <v>70.94386181369525</v>
      </c>
      <c r="AD56" s="426">
        <v>72.248520710059182</v>
      </c>
    </row>
    <row r="57" spans="1:61" s="186" customFormat="1" ht="48.75" customHeight="1">
      <c r="A57" s="205">
        <v>7</v>
      </c>
      <c r="B57" s="421" t="s">
        <v>346</v>
      </c>
      <c r="C57" s="367"/>
      <c r="D57" s="205"/>
      <c r="E57" s="205"/>
      <c r="F57" s="220"/>
      <c r="G57" s="220"/>
      <c r="H57" s="220"/>
      <c r="I57" s="205"/>
      <c r="J57" s="411"/>
      <c r="K57" s="411"/>
      <c r="L57" s="411"/>
      <c r="M57" s="411"/>
      <c r="N57" s="411"/>
      <c r="O57" s="411"/>
      <c r="P57" s="411"/>
      <c r="Q57" s="411"/>
      <c r="R57" s="411"/>
      <c r="S57" s="411"/>
      <c r="T57" s="411"/>
      <c r="U57" s="411"/>
      <c r="V57" s="411"/>
      <c r="W57" s="411"/>
      <c r="X57" s="411"/>
      <c r="Y57" s="411"/>
      <c r="Z57" s="411"/>
      <c r="AA57" s="411"/>
      <c r="AB57" s="411"/>
      <c r="AC57" s="411"/>
      <c r="AD57" s="411"/>
    </row>
    <row r="58" spans="1:61" ht="55.5" customHeight="1">
      <c r="A58" s="93"/>
      <c r="B58" s="408" t="s">
        <v>347</v>
      </c>
      <c r="C58" s="372" t="s">
        <v>28</v>
      </c>
      <c r="D58" s="93">
        <v>950</v>
      </c>
      <c r="E58" s="93">
        <v>950</v>
      </c>
      <c r="F58" s="230">
        <f>+K58+N58+Q58+T58+W58+Z58+AC58</f>
        <v>950</v>
      </c>
      <c r="G58" s="230">
        <v>950</v>
      </c>
      <c r="H58" s="38">
        <f t="shared" ref="H58:H79" si="8">G58/E58%</f>
        <v>100</v>
      </c>
      <c r="I58" s="93"/>
      <c r="J58" s="424">
        <v>150</v>
      </c>
      <c r="K58" s="424">
        <v>150</v>
      </c>
      <c r="L58" s="424">
        <v>150</v>
      </c>
      <c r="M58" s="424">
        <v>158</v>
      </c>
      <c r="N58" s="424">
        <v>158</v>
      </c>
      <c r="O58" s="424">
        <v>170</v>
      </c>
      <c r="P58" s="424">
        <v>135</v>
      </c>
      <c r="Q58" s="424">
        <v>135</v>
      </c>
      <c r="R58" s="424">
        <v>140</v>
      </c>
      <c r="S58" s="424">
        <v>123</v>
      </c>
      <c r="T58" s="424">
        <v>123</v>
      </c>
      <c r="U58" s="424">
        <v>120</v>
      </c>
      <c r="V58" s="424">
        <v>121</v>
      </c>
      <c r="W58" s="424">
        <v>121</v>
      </c>
      <c r="X58" s="424">
        <v>125</v>
      </c>
      <c r="Y58" s="424">
        <v>153</v>
      </c>
      <c r="Z58" s="424">
        <v>153</v>
      </c>
      <c r="AA58" s="424">
        <v>150</v>
      </c>
      <c r="AB58" s="424">
        <v>110</v>
      </c>
      <c r="AC58" s="424">
        <v>110</v>
      </c>
      <c r="AD58" s="424">
        <v>115</v>
      </c>
    </row>
    <row r="59" spans="1:61" ht="50.25" customHeight="1">
      <c r="A59" s="93"/>
      <c r="B59" s="422" t="s">
        <v>348</v>
      </c>
      <c r="C59" s="372" t="s">
        <v>28</v>
      </c>
      <c r="D59" s="93">
        <v>490</v>
      </c>
      <c r="E59" s="93">
        <v>495</v>
      </c>
      <c r="F59" s="230">
        <v>495</v>
      </c>
      <c r="G59" s="230">
        <v>495</v>
      </c>
      <c r="H59" s="38">
        <f t="shared" si="8"/>
        <v>100</v>
      </c>
      <c r="I59" s="93"/>
      <c r="J59" s="424">
        <v>87</v>
      </c>
      <c r="K59" s="424">
        <v>87</v>
      </c>
      <c r="L59" s="424">
        <v>87</v>
      </c>
      <c r="M59" s="424">
        <v>89</v>
      </c>
      <c r="N59" s="424">
        <v>89</v>
      </c>
      <c r="O59" s="424">
        <v>85</v>
      </c>
      <c r="P59" s="424">
        <v>86</v>
      </c>
      <c r="Q59" s="424">
        <v>86</v>
      </c>
      <c r="R59" s="424">
        <v>84</v>
      </c>
      <c r="S59" s="424">
        <v>60</v>
      </c>
      <c r="T59" s="424">
        <v>60</v>
      </c>
      <c r="U59" s="424">
        <v>58</v>
      </c>
      <c r="V59" s="424">
        <v>60</v>
      </c>
      <c r="W59" s="424">
        <v>60</v>
      </c>
      <c r="X59" s="424">
        <v>57</v>
      </c>
      <c r="Y59" s="424">
        <v>50</v>
      </c>
      <c r="Z59" s="424">
        <v>50</v>
      </c>
      <c r="AA59" s="424">
        <v>60</v>
      </c>
      <c r="AB59" s="424">
        <v>63</v>
      </c>
      <c r="AC59" s="424">
        <v>63</v>
      </c>
      <c r="AD59" s="424">
        <v>60</v>
      </c>
    </row>
    <row r="60" spans="1:61" ht="50.25" customHeight="1">
      <c r="A60" s="93"/>
      <c r="B60" s="408" t="s">
        <v>349</v>
      </c>
      <c r="C60" s="372" t="s">
        <v>28</v>
      </c>
      <c r="D60" s="93">
        <v>266</v>
      </c>
      <c r="E60" s="93">
        <v>266</v>
      </c>
      <c r="F60" s="230">
        <v>266</v>
      </c>
      <c r="G60" s="230">
        <v>266</v>
      </c>
      <c r="H60" s="38">
        <f t="shared" si="8"/>
        <v>100</v>
      </c>
      <c r="I60" s="93"/>
      <c r="J60" s="424">
        <v>56</v>
      </c>
      <c r="K60" s="424">
        <v>56</v>
      </c>
      <c r="L60" s="424">
        <v>56</v>
      </c>
      <c r="M60" s="424">
        <v>43</v>
      </c>
      <c r="N60" s="424">
        <v>43</v>
      </c>
      <c r="O60" s="424">
        <v>45</v>
      </c>
      <c r="P60" s="424">
        <v>57</v>
      </c>
      <c r="Q60" s="424">
        <v>57</v>
      </c>
      <c r="R60" s="424">
        <v>58</v>
      </c>
      <c r="S60" s="424">
        <v>45</v>
      </c>
      <c r="T60" s="424">
        <v>45</v>
      </c>
      <c r="U60" s="424">
        <v>44</v>
      </c>
      <c r="V60" s="424">
        <v>36</v>
      </c>
      <c r="W60" s="424">
        <v>36</v>
      </c>
      <c r="X60" s="424">
        <v>37</v>
      </c>
      <c r="Y60" s="424">
        <v>12</v>
      </c>
      <c r="Z60" s="424">
        <v>12</v>
      </c>
      <c r="AA60" s="424">
        <v>10</v>
      </c>
      <c r="AB60" s="424">
        <v>17</v>
      </c>
      <c r="AC60" s="424">
        <v>17</v>
      </c>
      <c r="AD60" s="424">
        <v>18</v>
      </c>
    </row>
    <row r="61" spans="1:61" s="15" customFormat="1" ht="50.25" customHeight="1">
      <c r="A61" s="230"/>
      <c r="B61" s="238" t="s">
        <v>350</v>
      </c>
      <c r="C61" s="232" t="s">
        <v>302</v>
      </c>
      <c r="D61" s="230">
        <v>665</v>
      </c>
      <c r="E61" s="230">
        <v>800</v>
      </c>
      <c r="F61" s="230">
        <f>K61++N61+Q61+T61+W61+Z61+AC61</f>
        <v>670</v>
      </c>
      <c r="G61" s="230">
        <v>670</v>
      </c>
      <c r="H61" s="38">
        <f t="shared" si="8"/>
        <v>83.75</v>
      </c>
      <c r="I61" s="230"/>
      <c r="J61" s="328">
        <v>130</v>
      </c>
      <c r="K61" s="328">
        <v>110</v>
      </c>
      <c r="L61" s="328">
        <v>130</v>
      </c>
      <c r="M61" s="328">
        <v>160</v>
      </c>
      <c r="N61" s="328">
        <v>135</v>
      </c>
      <c r="O61" s="328">
        <v>150</v>
      </c>
      <c r="P61" s="328">
        <v>120</v>
      </c>
      <c r="Q61" s="328">
        <v>98</v>
      </c>
      <c r="R61" s="328">
        <v>120</v>
      </c>
      <c r="S61" s="328">
        <v>70</v>
      </c>
      <c r="T61" s="328">
        <v>55</v>
      </c>
      <c r="U61" s="328">
        <v>60</v>
      </c>
      <c r="V61" s="328">
        <v>90</v>
      </c>
      <c r="W61" s="328">
        <v>75</v>
      </c>
      <c r="X61" s="328">
        <v>70</v>
      </c>
      <c r="Y61" s="328">
        <v>150</v>
      </c>
      <c r="Z61" s="328">
        <v>129</v>
      </c>
      <c r="AA61" s="328">
        <v>120</v>
      </c>
      <c r="AB61" s="328">
        <v>80</v>
      </c>
      <c r="AC61" s="328">
        <v>68</v>
      </c>
      <c r="AD61" s="328">
        <v>50</v>
      </c>
      <c r="AE61" s="365"/>
      <c r="AF61" s="365"/>
      <c r="AG61" s="365"/>
      <c r="AH61" s="365"/>
      <c r="AI61" s="365"/>
      <c r="AJ61" s="365"/>
      <c r="AK61" s="365"/>
      <c r="AL61" s="365"/>
      <c r="AM61" s="365"/>
      <c r="AN61" s="365"/>
      <c r="AO61" s="365"/>
      <c r="AP61" s="365"/>
      <c r="AQ61" s="365"/>
      <c r="AR61" s="365"/>
      <c r="AS61" s="365"/>
      <c r="AT61" s="365"/>
      <c r="AU61" s="365"/>
      <c r="AV61" s="365"/>
      <c r="AW61" s="365"/>
      <c r="AX61" s="365"/>
      <c r="AY61" s="365"/>
      <c r="AZ61" s="365"/>
      <c r="BA61" s="365"/>
      <c r="BB61" s="365"/>
      <c r="BC61" s="365"/>
      <c r="BD61" s="365"/>
      <c r="BE61" s="365"/>
      <c r="BF61" s="365"/>
      <c r="BG61" s="365"/>
      <c r="BH61" s="365"/>
      <c r="BI61" s="365"/>
    </row>
    <row r="62" spans="1:61" s="340" customFormat="1" ht="50.25" customHeight="1">
      <c r="A62" s="230"/>
      <c r="B62" s="231" t="s">
        <v>351</v>
      </c>
      <c r="C62" s="232" t="s">
        <v>302</v>
      </c>
      <c r="D62" s="230">
        <v>30</v>
      </c>
      <c r="E62" s="230">
        <v>30</v>
      </c>
      <c r="F62" s="230">
        <f>K62++N62+Q62+T62+W62+Z62+AC62</f>
        <v>20</v>
      </c>
      <c r="G62" s="230">
        <v>20</v>
      </c>
      <c r="H62" s="38">
        <f t="shared" si="8"/>
        <v>66.666666666666671</v>
      </c>
      <c r="I62" s="230"/>
      <c r="J62" s="328">
        <v>5</v>
      </c>
      <c r="K62" s="328">
        <v>2</v>
      </c>
      <c r="L62" s="328">
        <v>1</v>
      </c>
      <c r="M62" s="328">
        <v>4</v>
      </c>
      <c r="N62" s="328">
        <v>2</v>
      </c>
      <c r="O62" s="328">
        <v>1</v>
      </c>
      <c r="P62" s="328">
        <v>0</v>
      </c>
      <c r="Q62" s="328"/>
      <c r="R62" s="328"/>
      <c r="S62" s="328">
        <v>1</v>
      </c>
      <c r="T62" s="328">
        <v>1</v>
      </c>
      <c r="U62" s="328">
        <v>0</v>
      </c>
      <c r="V62" s="328">
        <v>1</v>
      </c>
      <c r="W62" s="328">
        <v>1</v>
      </c>
      <c r="X62" s="328">
        <v>1</v>
      </c>
      <c r="Y62" s="328">
        <v>10</v>
      </c>
      <c r="Z62" s="328">
        <v>6</v>
      </c>
      <c r="AA62" s="328">
        <v>5</v>
      </c>
      <c r="AB62" s="328">
        <v>9</v>
      </c>
      <c r="AC62" s="328">
        <v>8</v>
      </c>
      <c r="AD62" s="328">
        <v>7</v>
      </c>
      <c r="AE62" s="365"/>
      <c r="AF62" s="365"/>
      <c r="AG62" s="365"/>
      <c r="AH62" s="365"/>
      <c r="AI62" s="365"/>
      <c r="AJ62" s="365"/>
      <c r="AK62" s="365"/>
      <c r="AL62" s="365"/>
      <c r="AM62" s="365"/>
      <c r="AN62" s="365"/>
      <c r="AO62" s="365"/>
      <c r="AP62" s="365"/>
      <c r="AQ62" s="365"/>
      <c r="AR62" s="365"/>
      <c r="AS62" s="365"/>
      <c r="AT62" s="365"/>
      <c r="AU62" s="365"/>
      <c r="AV62" s="365"/>
      <c r="AW62" s="365"/>
      <c r="AX62" s="365"/>
      <c r="AY62" s="365"/>
      <c r="AZ62" s="365"/>
      <c r="BA62" s="365"/>
      <c r="BB62" s="365"/>
      <c r="BC62" s="365"/>
      <c r="BD62" s="365"/>
      <c r="BE62" s="365"/>
      <c r="BF62" s="365"/>
      <c r="BG62" s="365"/>
      <c r="BH62" s="365"/>
      <c r="BI62" s="365"/>
    </row>
    <row r="63" spans="1:61" s="340" customFormat="1" ht="55.5" customHeight="1">
      <c r="A63" s="230"/>
      <c r="B63" s="231" t="s">
        <v>352</v>
      </c>
      <c r="C63" s="232" t="s">
        <v>302</v>
      </c>
      <c r="D63" s="230">
        <v>61</v>
      </c>
      <c r="E63" s="230">
        <v>61</v>
      </c>
      <c r="F63" s="230">
        <f>K63++N63+Q63+T63+W63+Z63+AC63</f>
        <v>350</v>
      </c>
      <c r="G63" s="230">
        <v>350</v>
      </c>
      <c r="H63" s="38">
        <f t="shared" si="8"/>
        <v>573.77049180327867</v>
      </c>
      <c r="I63" s="230"/>
      <c r="J63" s="328">
        <v>45</v>
      </c>
      <c r="K63" s="328">
        <v>45</v>
      </c>
      <c r="L63" s="328">
        <v>53</v>
      </c>
      <c r="M63" s="328">
        <v>73</v>
      </c>
      <c r="N63" s="328">
        <v>73</v>
      </c>
      <c r="O63" s="328">
        <v>75</v>
      </c>
      <c r="P63" s="328">
        <v>55</v>
      </c>
      <c r="Q63" s="328">
        <v>55</v>
      </c>
      <c r="R63" s="328">
        <v>59</v>
      </c>
      <c r="S63" s="328">
        <v>47</v>
      </c>
      <c r="T63" s="328">
        <v>47</v>
      </c>
      <c r="U63" s="328">
        <v>55</v>
      </c>
      <c r="V63" s="328">
        <v>28</v>
      </c>
      <c r="W63" s="328">
        <v>28</v>
      </c>
      <c r="X63" s="328">
        <v>38</v>
      </c>
      <c r="Y63" s="328">
        <v>42</v>
      </c>
      <c r="Z63" s="328">
        <v>42</v>
      </c>
      <c r="AA63" s="328">
        <v>60</v>
      </c>
      <c r="AB63" s="328">
        <v>60</v>
      </c>
      <c r="AC63" s="328">
        <v>60</v>
      </c>
      <c r="AD63" s="328">
        <v>60</v>
      </c>
      <c r="AE63" s="365"/>
      <c r="AF63" s="365"/>
      <c r="AG63" s="365"/>
      <c r="AH63" s="365"/>
      <c r="AI63" s="365"/>
      <c r="AJ63" s="365"/>
      <c r="AK63" s="365"/>
      <c r="AL63" s="365"/>
      <c r="AM63" s="365"/>
      <c r="AN63" s="365"/>
      <c r="AO63" s="365"/>
      <c r="AP63" s="365"/>
      <c r="AQ63" s="365"/>
      <c r="AR63" s="365"/>
      <c r="AS63" s="365"/>
      <c r="AT63" s="365"/>
      <c r="AU63" s="365"/>
      <c r="AV63" s="365"/>
      <c r="AW63" s="365"/>
      <c r="AX63" s="365"/>
      <c r="AY63" s="365"/>
      <c r="AZ63" s="365"/>
      <c r="BA63" s="365"/>
      <c r="BB63" s="365"/>
      <c r="BC63" s="365"/>
      <c r="BD63" s="365"/>
      <c r="BE63" s="365"/>
      <c r="BF63" s="365"/>
      <c r="BG63" s="365"/>
      <c r="BH63" s="365"/>
      <c r="BI63" s="365"/>
    </row>
    <row r="64" spans="1:61" ht="55.5" customHeight="1">
      <c r="A64" s="93"/>
      <c r="B64" s="408" t="s">
        <v>353</v>
      </c>
      <c r="C64" s="372" t="s">
        <v>21</v>
      </c>
      <c r="D64" s="374">
        <v>1.21</v>
      </c>
      <c r="E64" s="374">
        <v>1.19</v>
      </c>
      <c r="F64" s="375">
        <v>1.19</v>
      </c>
      <c r="G64" s="375">
        <v>1.19</v>
      </c>
      <c r="H64" s="38">
        <f t="shared" si="8"/>
        <v>100</v>
      </c>
      <c r="I64" s="374"/>
      <c r="J64" s="138">
        <v>1.2</v>
      </c>
      <c r="K64" s="138">
        <v>1.2</v>
      </c>
      <c r="L64" s="138">
        <v>1.1000000000000001</v>
      </c>
      <c r="M64" s="426">
        <v>1.2</v>
      </c>
      <c r="N64" s="426">
        <v>1.2</v>
      </c>
      <c r="O64" s="426">
        <v>1.1000000000000001</v>
      </c>
      <c r="P64" s="426">
        <v>1.6</v>
      </c>
      <c r="Q64" s="426">
        <v>1.6</v>
      </c>
      <c r="R64" s="426">
        <v>1.5</v>
      </c>
      <c r="S64" s="426">
        <v>1</v>
      </c>
      <c r="T64" s="426">
        <v>1.1000000000000001</v>
      </c>
      <c r="U64" s="426">
        <v>1.1000000000000001</v>
      </c>
      <c r="V64" s="426">
        <v>1</v>
      </c>
      <c r="W64" s="426">
        <v>1</v>
      </c>
      <c r="X64" s="426">
        <v>1</v>
      </c>
      <c r="Y64" s="426">
        <v>1.4</v>
      </c>
      <c r="Z64" s="426">
        <v>1.4</v>
      </c>
      <c r="AA64" s="426">
        <v>1.3</v>
      </c>
      <c r="AB64" s="430">
        <v>0.95</v>
      </c>
      <c r="AC64" s="430">
        <v>0.95</v>
      </c>
      <c r="AD64" s="430">
        <v>0.94</v>
      </c>
    </row>
    <row r="65" spans="1:82" ht="60" customHeight="1">
      <c r="A65" s="93"/>
      <c r="B65" s="408" t="s">
        <v>659</v>
      </c>
      <c r="C65" s="372" t="s">
        <v>21</v>
      </c>
      <c r="D65" s="374">
        <v>0.94</v>
      </c>
      <c r="E65" s="431">
        <v>0.82857142857142996</v>
      </c>
      <c r="F65" s="413">
        <v>0.8</v>
      </c>
      <c r="G65" s="413">
        <v>0.8</v>
      </c>
      <c r="H65" s="38">
        <f t="shared" si="8"/>
        <v>96.55172413793089</v>
      </c>
      <c r="I65" s="431"/>
      <c r="J65" s="426">
        <v>0.6</v>
      </c>
      <c r="K65" s="426">
        <v>0.6</v>
      </c>
      <c r="L65" s="426">
        <v>0.6</v>
      </c>
      <c r="M65" s="426">
        <v>0.5</v>
      </c>
      <c r="N65" s="426">
        <v>0.5</v>
      </c>
      <c r="O65" s="426">
        <v>0.5</v>
      </c>
      <c r="P65" s="426">
        <v>1</v>
      </c>
      <c r="Q65" s="426">
        <v>1</v>
      </c>
      <c r="R65" s="426">
        <v>1</v>
      </c>
      <c r="S65" s="426">
        <v>0.8</v>
      </c>
      <c r="T65" s="426">
        <v>0.8</v>
      </c>
      <c r="U65" s="426">
        <v>0.8</v>
      </c>
      <c r="V65" s="426">
        <v>0.9</v>
      </c>
      <c r="W65" s="426">
        <v>0.9</v>
      </c>
      <c r="X65" s="426">
        <v>0.9</v>
      </c>
      <c r="Y65" s="426">
        <v>1</v>
      </c>
      <c r="Z65" s="426">
        <v>1</v>
      </c>
      <c r="AA65" s="426">
        <v>1</v>
      </c>
      <c r="AB65" s="426">
        <v>1</v>
      </c>
      <c r="AC65" s="426">
        <v>1</v>
      </c>
      <c r="AD65" s="424">
        <v>1</v>
      </c>
    </row>
    <row r="66" spans="1:82" ht="67.5" customHeight="1">
      <c r="A66" s="93"/>
      <c r="B66" s="408" t="s">
        <v>354</v>
      </c>
      <c r="C66" s="372" t="s">
        <v>21</v>
      </c>
      <c r="D66" s="374">
        <v>83.86</v>
      </c>
      <c r="E66" s="432">
        <v>83.857142857143003</v>
      </c>
      <c r="F66" s="413">
        <v>83.857142857143003</v>
      </c>
      <c r="G66" s="413">
        <v>83.857142857143003</v>
      </c>
      <c r="H66" s="38">
        <f t="shared" si="8"/>
        <v>100</v>
      </c>
      <c r="I66" s="432"/>
      <c r="J66" s="424">
        <v>85</v>
      </c>
      <c r="K66" s="424">
        <v>85</v>
      </c>
      <c r="L66" s="424">
        <v>85</v>
      </c>
      <c r="M66" s="424">
        <v>84</v>
      </c>
      <c r="N66" s="424">
        <v>84</v>
      </c>
      <c r="O66" s="424">
        <v>84</v>
      </c>
      <c r="P66" s="424">
        <v>82</v>
      </c>
      <c r="Q66" s="424">
        <v>82</v>
      </c>
      <c r="R66" s="424">
        <v>82</v>
      </c>
      <c r="S66" s="424">
        <v>85</v>
      </c>
      <c r="T66" s="424">
        <v>85</v>
      </c>
      <c r="U66" s="424">
        <v>85</v>
      </c>
      <c r="V66" s="424">
        <v>83</v>
      </c>
      <c r="W66" s="424">
        <v>83</v>
      </c>
      <c r="X66" s="424">
        <v>83</v>
      </c>
      <c r="Y66" s="424">
        <v>85</v>
      </c>
      <c r="Z66" s="424">
        <v>85</v>
      </c>
      <c r="AA66" s="424">
        <v>85</v>
      </c>
      <c r="AB66" s="424">
        <v>83</v>
      </c>
      <c r="AC66" s="424">
        <v>83</v>
      </c>
      <c r="AD66" s="424">
        <v>83</v>
      </c>
    </row>
    <row r="67" spans="1:82" ht="70.5" customHeight="1">
      <c r="A67" s="93"/>
      <c r="B67" s="433" t="s">
        <v>660</v>
      </c>
      <c r="C67" s="372" t="s">
        <v>21</v>
      </c>
      <c r="D67" s="372">
        <v>83.14</v>
      </c>
      <c r="E67" s="432">
        <v>83.142857142856997</v>
      </c>
      <c r="F67" s="413">
        <v>83.142857142856997</v>
      </c>
      <c r="G67" s="413">
        <v>83.142857142856997</v>
      </c>
      <c r="H67" s="38">
        <f t="shared" si="8"/>
        <v>100</v>
      </c>
      <c r="I67" s="432"/>
      <c r="J67" s="424">
        <v>83</v>
      </c>
      <c r="K67" s="424">
        <v>83</v>
      </c>
      <c r="L67" s="424">
        <v>83</v>
      </c>
      <c r="M67" s="424">
        <v>83</v>
      </c>
      <c r="N67" s="424">
        <v>83</v>
      </c>
      <c r="O67" s="424">
        <v>83</v>
      </c>
      <c r="P67" s="424">
        <v>84</v>
      </c>
      <c r="Q67" s="424">
        <v>84</v>
      </c>
      <c r="R67" s="424">
        <v>84</v>
      </c>
      <c r="S67" s="424">
        <v>80</v>
      </c>
      <c r="T67" s="424">
        <v>80</v>
      </c>
      <c r="U67" s="424">
        <v>80</v>
      </c>
      <c r="V67" s="424">
        <v>82</v>
      </c>
      <c r="W67" s="424">
        <v>82</v>
      </c>
      <c r="X67" s="424">
        <v>82</v>
      </c>
      <c r="Y67" s="424">
        <v>85</v>
      </c>
      <c r="Z67" s="424">
        <v>85</v>
      </c>
      <c r="AA67" s="424">
        <v>85</v>
      </c>
      <c r="AB67" s="424">
        <v>85</v>
      </c>
      <c r="AC67" s="424">
        <v>85</v>
      </c>
      <c r="AD67" s="424">
        <v>85</v>
      </c>
    </row>
    <row r="68" spans="1:82" ht="68.25" customHeight="1">
      <c r="A68" s="93"/>
      <c r="B68" s="408" t="s">
        <v>355</v>
      </c>
      <c r="C68" s="372" t="s">
        <v>28</v>
      </c>
      <c r="D68" s="93">
        <v>15</v>
      </c>
      <c r="E68" s="93">
        <v>10</v>
      </c>
      <c r="F68" s="230">
        <v>16</v>
      </c>
      <c r="G68" s="230">
        <v>16</v>
      </c>
      <c r="H68" s="38">
        <f t="shared" si="8"/>
        <v>160</v>
      </c>
      <c r="I68" s="93"/>
      <c r="J68" s="424">
        <v>2</v>
      </c>
      <c r="K68" s="424">
        <v>2</v>
      </c>
      <c r="L68" s="424">
        <v>2</v>
      </c>
      <c r="M68" s="424">
        <v>2</v>
      </c>
      <c r="N68" s="424">
        <v>2</v>
      </c>
      <c r="O68" s="424">
        <v>2</v>
      </c>
      <c r="P68" s="424">
        <v>2</v>
      </c>
      <c r="Q68" s="424">
        <v>2</v>
      </c>
      <c r="R68" s="424">
        <v>2</v>
      </c>
      <c r="S68" s="424">
        <v>1</v>
      </c>
      <c r="T68" s="424">
        <v>1</v>
      </c>
      <c r="U68" s="424">
        <v>1</v>
      </c>
      <c r="V68" s="424">
        <v>1</v>
      </c>
      <c r="W68" s="424">
        <v>1</v>
      </c>
      <c r="X68" s="424">
        <v>1</v>
      </c>
      <c r="Y68" s="424">
        <v>1</v>
      </c>
      <c r="Z68" s="424">
        <v>1</v>
      </c>
      <c r="AA68" s="424">
        <v>1</v>
      </c>
      <c r="AB68" s="424">
        <v>1</v>
      </c>
      <c r="AC68" s="424">
        <v>1</v>
      </c>
      <c r="AD68" s="424">
        <v>1</v>
      </c>
    </row>
    <row r="69" spans="1:82" s="186" customFormat="1" ht="46.5" customHeight="1">
      <c r="A69" s="205">
        <v>8</v>
      </c>
      <c r="B69" s="406" t="s">
        <v>356</v>
      </c>
      <c r="C69" s="367"/>
      <c r="D69" s="205"/>
      <c r="E69" s="205"/>
      <c r="F69" s="220"/>
      <c r="G69" s="220"/>
      <c r="H69" s="220"/>
      <c r="I69" s="220"/>
      <c r="J69" s="411"/>
      <c r="K69" s="411"/>
      <c r="L69" s="411"/>
      <c r="M69" s="411"/>
      <c r="N69" s="411"/>
      <c r="O69" s="411"/>
      <c r="P69" s="411"/>
      <c r="Q69" s="411"/>
      <c r="R69" s="411"/>
      <c r="S69" s="411"/>
      <c r="T69" s="411"/>
      <c r="U69" s="411"/>
      <c r="V69" s="411"/>
      <c r="W69" s="411"/>
      <c r="X69" s="411"/>
      <c r="Y69" s="411"/>
      <c r="Z69" s="411"/>
      <c r="AA69" s="411"/>
      <c r="AB69" s="411"/>
      <c r="AC69" s="411"/>
      <c r="AD69" s="411"/>
    </row>
    <row r="70" spans="1:82" ht="62.25" customHeight="1">
      <c r="A70" s="93"/>
      <c r="B70" s="408" t="s">
        <v>357</v>
      </c>
      <c r="C70" s="372" t="s">
        <v>28</v>
      </c>
      <c r="D70" s="93">
        <v>12</v>
      </c>
      <c r="E70" s="93">
        <v>10</v>
      </c>
      <c r="F70" s="230">
        <f>+K70+N70+Q70+T70+W70+Z70+AC70</f>
        <v>16</v>
      </c>
      <c r="G70" s="521">
        <v>17</v>
      </c>
      <c r="H70" s="38">
        <f t="shared" si="8"/>
        <v>170</v>
      </c>
      <c r="I70" s="220"/>
      <c r="J70" s="424">
        <v>1</v>
      </c>
      <c r="K70" s="424">
        <v>2</v>
      </c>
      <c r="L70" s="424">
        <v>2</v>
      </c>
      <c r="M70" s="424">
        <v>2</v>
      </c>
      <c r="N70" s="424">
        <v>4</v>
      </c>
      <c r="O70" s="424">
        <v>1</v>
      </c>
      <c r="P70" s="424">
        <v>2</v>
      </c>
      <c r="Q70" s="424">
        <v>3</v>
      </c>
      <c r="R70" s="424">
        <v>2</v>
      </c>
      <c r="S70" s="424">
        <v>1</v>
      </c>
      <c r="T70" s="424">
        <v>1</v>
      </c>
      <c r="U70" s="424">
        <v>1</v>
      </c>
      <c r="V70" s="424">
        <v>1</v>
      </c>
      <c r="W70" s="424">
        <v>1</v>
      </c>
      <c r="X70" s="424">
        <v>1</v>
      </c>
      <c r="Y70" s="424">
        <v>3</v>
      </c>
      <c r="Z70" s="424">
        <v>3</v>
      </c>
      <c r="AA70" s="424">
        <v>2</v>
      </c>
      <c r="AB70" s="424">
        <v>0</v>
      </c>
      <c r="AC70" s="424">
        <v>2</v>
      </c>
      <c r="AD70" s="424">
        <v>1</v>
      </c>
    </row>
    <row r="71" spans="1:82" ht="62.25" customHeight="1">
      <c r="A71" s="93"/>
      <c r="B71" s="408" t="s">
        <v>358</v>
      </c>
      <c r="C71" s="372" t="s">
        <v>28</v>
      </c>
      <c r="D71" s="93">
        <v>12</v>
      </c>
      <c r="E71" s="93">
        <v>10</v>
      </c>
      <c r="F71" s="230">
        <f>+K71+N71+Q71+T71+W71+Z71+AC71</f>
        <v>16</v>
      </c>
      <c r="G71" s="230">
        <v>17</v>
      </c>
      <c r="H71" s="38">
        <f t="shared" si="8"/>
        <v>170</v>
      </c>
      <c r="I71" s="230"/>
      <c r="J71" s="424">
        <v>1</v>
      </c>
      <c r="K71" s="424">
        <v>2</v>
      </c>
      <c r="L71" s="424">
        <v>2</v>
      </c>
      <c r="M71" s="424">
        <v>1</v>
      </c>
      <c r="N71" s="424">
        <v>4</v>
      </c>
      <c r="O71" s="424">
        <v>1</v>
      </c>
      <c r="P71" s="424">
        <v>1</v>
      </c>
      <c r="Q71" s="424">
        <v>3</v>
      </c>
      <c r="R71" s="424">
        <v>2</v>
      </c>
      <c r="S71" s="424">
        <v>1</v>
      </c>
      <c r="T71" s="424">
        <v>1</v>
      </c>
      <c r="U71" s="424">
        <v>1</v>
      </c>
      <c r="V71" s="424">
        <v>2</v>
      </c>
      <c r="W71" s="424">
        <v>1</v>
      </c>
      <c r="X71" s="424">
        <v>1</v>
      </c>
      <c r="Y71" s="424">
        <v>3</v>
      </c>
      <c r="Z71" s="424">
        <v>3</v>
      </c>
      <c r="AA71" s="424">
        <v>2</v>
      </c>
      <c r="AB71" s="424">
        <v>0</v>
      </c>
      <c r="AC71" s="424">
        <v>2</v>
      </c>
      <c r="AD71" s="424">
        <v>1</v>
      </c>
    </row>
    <row r="72" spans="1:82" ht="62.25" customHeight="1">
      <c r="A72" s="93"/>
      <c r="B72" s="94" t="s">
        <v>359</v>
      </c>
      <c r="C72" s="434" t="s">
        <v>360</v>
      </c>
      <c r="D72" s="93">
        <v>240</v>
      </c>
      <c r="E72" s="93">
        <v>245</v>
      </c>
      <c r="F72" s="230">
        <v>245</v>
      </c>
      <c r="G72" s="230">
        <v>245</v>
      </c>
      <c r="H72" s="38">
        <f t="shared" si="8"/>
        <v>99.999999999999986</v>
      </c>
      <c r="I72" s="93"/>
      <c r="J72" s="424">
        <v>32</v>
      </c>
      <c r="K72" s="424">
        <v>32</v>
      </c>
      <c r="L72" s="424">
        <v>32</v>
      </c>
      <c r="M72" s="424">
        <v>35</v>
      </c>
      <c r="N72" s="424">
        <v>35</v>
      </c>
      <c r="O72" s="424">
        <v>35</v>
      </c>
      <c r="P72" s="424">
        <v>90</v>
      </c>
      <c r="Q72" s="424">
        <v>90</v>
      </c>
      <c r="R72" s="424">
        <v>90</v>
      </c>
      <c r="S72" s="424">
        <v>11</v>
      </c>
      <c r="T72" s="424">
        <v>11</v>
      </c>
      <c r="U72" s="424">
        <v>11</v>
      </c>
      <c r="V72" s="424">
        <v>13</v>
      </c>
      <c r="W72" s="424">
        <v>13</v>
      </c>
      <c r="X72" s="424">
        <v>13</v>
      </c>
      <c r="Y72" s="424">
        <v>48</v>
      </c>
      <c r="Z72" s="424">
        <v>48</v>
      </c>
      <c r="AA72" s="424">
        <v>48</v>
      </c>
      <c r="AB72" s="424">
        <v>16</v>
      </c>
      <c r="AC72" s="424">
        <v>16</v>
      </c>
      <c r="AD72" s="424">
        <v>16</v>
      </c>
    </row>
    <row r="73" spans="1:82" s="186" customFormat="1" ht="51.75" customHeight="1">
      <c r="A73" s="205">
        <v>9</v>
      </c>
      <c r="B73" s="406" t="s">
        <v>361</v>
      </c>
      <c r="C73" s="367"/>
      <c r="D73" s="205"/>
      <c r="E73" s="205"/>
      <c r="F73" s="220"/>
      <c r="G73" s="220"/>
      <c r="H73" s="220"/>
      <c r="I73" s="205"/>
      <c r="J73" s="411"/>
      <c r="K73" s="411"/>
      <c r="L73" s="411"/>
      <c r="M73" s="411"/>
      <c r="N73" s="411"/>
      <c r="O73" s="411"/>
      <c r="P73" s="411"/>
      <c r="Q73" s="411"/>
      <c r="R73" s="411"/>
      <c r="S73" s="411"/>
      <c r="T73" s="411"/>
      <c r="U73" s="411"/>
      <c r="V73" s="411"/>
      <c r="W73" s="411"/>
      <c r="X73" s="411"/>
      <c r="Y73" s="411"/>
      <c r="Z73" s="411"/>
      <c r="AA73" s="411"/>
      <c r="AB73" s="411"/>
      <c r="AC73" s="411"/>
      <c r="AD73" s="411"/>
    </row>
    <row r="74" spans="1:82" ht="54.75" customHeight="1">
      <c r="A74" s="93"/>
      <c r="B74" s="408" t="s">
        <v>362</v>
      </c>
      <c r="C74" s="372" t="s">
        <v>173</v>
      </c>
      <c r="D74" s="93">
        <v>6</v>
      </c>
      <c r="E74" s="93">
        <v>7</v>
      </c>
      <c r="F74" s="230">
        <v>6</v>
      </c>
      <c r="G74" s="230">
        <v>6</v>
      </c>
      <c r="H74" s="38">
        <f t="shared" si="8"/>
        <v>85.714285714285708</v>
      </c>
      <c r="I74" s="93"/>
      <c r="J74" s="424">
        <v>1</v>
      </c>
      <c r="K74" s="424">
        <v>1</v>
      </c>
      <c r="L74" s="424">
        <v>1</v>
      </c>
      <c r="M74" s="424">
        <v>1</v>
      </c>
      <c r="N74" s="424">
        <v>1</v>
      </c>
      <c r="O74" s="424">
        <v>1</v>
      </c>
      <c r="P74" s="424">
        <v>1</v>
      </c>
      <c r="Q74" s="424">
        <v>1</v>
      </c>
      <c r="R74" s="424">
        <v>1</v>
      </c>
      <c r="S74" s="424">
        <v>1</v>
      </c>
      <c r="T74" s="424">
        <v>1</v>
      </c>
      <c r="U74" s="424">
        <v>1</v>
      </c>
      <c r="V74" s="424">
        <v>1</v>
      </c>
      <c r="W74" s="424">
        <v>1</v>
      </c>
      <c r="X74" s="424">
        <v>1</v>
      </c>
      <c r="Y74" s="424">
        <v>1</v>
      </c>
      <c r="Z74" s="424">
        <v>1</v>
      </c>
      <c r="AA74" s="424">
        <v>1</v>
      </c>
      <c r="AB74" s="424">
        <v>1</v>
      </c>
      <c r="AC74" s="424">
        <v>1</v>
      </c>
      <c r="AD74" s="424">
        <v>1</v>
      </c>
    </row>
    <row r="75" spans="1:82" ht="54.75" customHeight="1">
      <c r="A75" s="93"/>
      <c r="B75" s="408" t="s">
        <v>363</v>
      </c>
      <c r="C75" s="372" t="s">
        <v>21</v>
      </c>
      <c r="D75" s="93">
        <v>85.7</v>
      </c>
      <c r="E75" s="93">
        <v>100</v>
      </c>
      <c r="F75" s="230">
        <v>100</v>
      </c>
      <c r="G75" s="230">
        <v>100</v>
      </c>
      <c r="H75" s="38">
        <f t="shared" si="8"/>
        <v>100</v>
      </c>
      <c r="I75" s="372"/>
      <c r="J75" s="424">
        <v>100</v>
      </c>
      <c r="K75" s="424">
        <v>100</v>
      </c>
      <c r="L75" s="424">
        <v>100</v>
      </c>
      <c r="M75" s="424">
        <v>100</v>
      </c>
      <c r="N75" s="424">
        <v>100</v>
      </c>
      <c r="O75" s="424">
        <v>100</v>
      </c>
      <c r="P75" s="424">
        <v>100</v>
      </c>
      <c r="Q75" s="424">
        <v>100</v>
      </c>
      <c r="R75" s="424">
        <v>100</v>
      </c>
      <c r="S75" s="424">
        <v>100</v>
      </c>
      <c r="T75" s="424">
        <v>100</v>
      </c>
      <c r="U75" s="424">
        <v>100</v>
      </c>
      <c r="V75" s="424">
        <v>100</v>
      </c>
      <c r="W75" s="424">
        <v>100</v>
      </c>
      <c r="X75" s="424">
        <v>100</v>
      </c>
      <c r="Y75" s="424">
        <v>100</v>
      </c>
      <c r="Z75" s="424">
        <v>100</v>
      </c>
      <c r="AA75" s="424">
        <v>100</v>
      </c>
      <c r="AB75" s="424">
        <v>100</v>
      </c>
      <c r="AC75" s="424">
        <v>100</v>
      </c>
      <c r="AD75" s="424">
        <v>100</v>
      </c>
    </row>
    <row r="76" spans="1:82" ht="54.75" customHeight="1">
      <c r="A76" s="93"/>
      <c r="B76" s="408" t="s">
        <v>364</v>
      </c>
      <c r="C76" s="372" t="s">
        <v>21</v>
      </c>
      <c r="D76" s="93">
        <v>100</v>
      </c>
      <c r="E76" s="93">
        <v>100</v>
      </c>
      <c r="F76" s="230">
        <v>100</v>
      </c>
      <c r="G76" s="230">
        <v>100</v>
      </c>
      <c r="H76" s="38">
        <f t="shared" si="8"/>
        <v>100</v>
      </c>
      <c r="I76" s="372"/>
      <c r="J76" s="424">
        <v>100</v>
      </c>
      <c r="K76" s="424">
        <v>100</v>
      </c>
      <c r="L76" s="424">
        <v>100</v>
      </c>
      <c r="M76" s="424">
        <v>100</v>
      </c>
      <c r="N76" s="424">
        <v>100</v>
      </c>
      <c r="O76" s="424">
        <v>100</v>
      </c>
      <c r="P76" s="424">
        <v>100</v>
      </c>
      <c r="Q76" s="424">
        <v>100</v>
      </c>
      <c r="R76" s="424">
        <v>100</v>
      </c>
      <c r="S76" s="424">
        <v>100</v>
      </c>
      <c r="T76" s="424">
        <v>100</v>
      </c>
      <c r="U76" s="424">
        <v>100</v>
      </c>
      <c r="V76" s="424">
        <v>100</v>
      </c>
      <c r="W76" s="424">
        <v>100</v>
      </c>
      <c r="X76" s="424">
        <v>100</v>
      </c>
      <c r="Y76" s="424">
        <v>100</v>
      </c>
      <c r="Z76" s="424">
        <v>100</v>
      </c>
      <c r="AA76" s="424">
        <v>100</v>
      </c>
      <c r="AB76" s="424">
        <v>100</v>
      </c>
      <c r="AC76" s="424">
        <v>100</v>
      </c>
      <c r="AD76" s="424">
        <v>100</v>
      </c>
    </row>
    <row r="77" spans="1:82" ht="40.5" customHeight="1">
      <c r="A77" s="93"/>
      <c r="B77" s="408" t="s">
        <v>366</v>
      </c>
      <c r="C77" s="372" t="s">
        <v>365</v>
      </c>
      <c r="D77" s="93">
        <v>6</v>
      </c>
      <c r="E77" s="93">
        <v>2</v>
      </c>
      <c r="F77" s="230">
        <v>3</v>
      </c>
      <c r="G77" s="230">
        <v>3</v>
      </c>
      <c r="H77" s="38">
        <f t="shared" si="8"/>
        <v>150</v>
      </c>
      <c r="I77" s="93"/>
      <c r="J77" s="424"/>
      <c r="K77" s="424"/>
      <c r="L77" s="424"/>
      <c r="M77" s="424"/>
      <c r="N77" s="424"/>
      <c r="O77" s="424"/>
      <c r="P77" s="424"/>
      <c r="Q77" s="424"/>
      <c r="R77" s="424"/>
      <c r="S77" s="424"/>
      <c r="T77" s="424"/>
      <c r="U77" s="424"/>
      <c r="V77" s="424"/>
      <c r="W77" s="424"/>
      <c r="X77" s="424"/>
      <c r="Y77" s="424"/>
      <c r="Z77" s="424"/>
      <c r="AA77" s="424"/>
      <c r="AB77" s="424"/>
      <c r="AC77" s="424"/>
      <c r="AD77" s="424"/>
    </row>
    <row r="78" spans="1:82" ht="40.5" customHeight="1">
      <c r="A78" s="93"/>
      <c r="B78" s="422" t="s">
        <v>367</v>
      </c>
      <c r="C78" s="372" t="s">
        <v>365</v>
      </c>
      <c r="D78" s="93">
        <v>2</v>
      </c>
      <c r="E78" s="93">
        <v>2</v>
      </c>
      <c r="F78" s="230">
        <v>0</v>
      </c>
      <c r="G78" s="230">
        <v>0</v>
      </c>
      <c r="H78" s="38">
        <f t="shared" si="8"/>
        <v>0</v>
      </c>
      <c r="I78" s="93"/>
      <c r="J78" s="424"/>
      <c r="K78" s="424"/>
      <c r="L78" s="424"/>
      <c r="M78" s="424"/>
      <c r="N78" s="424"/>
      <c r="O78" s="424"/>
      <c r="P78" s="424"/>
      <c r="Q78" s="424"/>
      <c r="R78" s="424"/>
      <c r="S78" s="424"/>
      <c r="T78" s="424"/>
      <c r="U78" s="424"/>
      <c r="V78" s="424"/>
      <c r="W78" s="424"/>
      <c r="X78" s="424"/>
      <c r="Y78" s="424"/>
      <c r="Z78" s="424"/>
      <c r="AA78" s="424"/>
      <c r="AB78" s="424"/>
      <c r="AC78" s="424"/>
      <c r="AD78" s="424"/>
    </row>
    <row r="79" spans="1:82" ht="40.5" customHeight="1">
      <c r="A79" s="93"/>
      <c r="B79" s="408" t="s">
        <v>368</v>
      </c>
      <c r="C79" s="372" t="s">
        <v>365</v>
      </c>
      <c r="D79" s="93">
        <v>3</v>
      </c>
      <c r="E79" s="93">
        <v>1</v>
      </c>
      <c r="F79" s="230">
        <v>0</v>
      </c>
      <c r="G79" s="230">
        <v>0</v>
      </c>
      <c r="H79" s="38">
        <f t="shared" si="8"/>
        <v>0</v>
      </c>
      <c r="I79" s="93"/>
      <c r="J79" s="435"/>
      <c r="K79" s="435"/>
      <c r="L79" s="435"/>
      <c r="M79" s="435"/>
      <c r="N79" s="435"/>
      <c r="O79" s="435"/>
      <c r="P79" s="435"/>
      <c r="Q79" s="435"/>
      <c r="R79" s="435"/>
      <c r="S79" s="435"/>
      <c r="T79" s="435"/>
      <c r="U79" s="435"/>
      <c r="V79" s="435"/>
      <c r="W79" s="435"/>
      <c r="X79" s="435"/>
      <c r="Y79" s="435"/>
      <c r="Z79" s="435"/>
      <c r="AA79" s="435"/>
      <c r="AB79" s="435"/>
      <c r="AC79" s="435"/>
      <c r="AD79" s="435"/>
    </row>
  </sheetData>
  <mergeCells count="21">
    <mergeCell ref="A1:B1"/>
    <mergeCell ref="A2:I2"/>
    <mergeCell ref="A3:AD3"/>
    <mergeCell ref="A5:A7"/>
    <mergeCell ref="B5:B7"/>
    <mergeCell ref="C5:C7"/>
    <mergeCell ref="D5:D7"/>
    <mergeCell ref="AB6:AD6"/>
    <mergeCell ref="I5:I7"/>
    <mergeCell ref="J5:AD5"/>
    <mergeCell ref="E6:E7"/>
    <mergeCell ref="V6:X6"/>
    <mergeCell ref="Y6:AA6"/>
    <mergeCell ref="J6:L6"/>
    <mergeCell ref="M6:O6"/>
    <mergeCell ref="G6:G7"/>
    <mergeCell ref="E5:G5"/>
    <mergeCell ref="H5:H7"/>
    <mergeCell ref="F6:F7"/>
    <mergeCell ref="P6:R6"/>
    <mergeCell ref="S6:U6"/>
  </mergeCells>
  <printOptions horizontalCentered="1"/>
  <pageMargins left="0.43307086614173229" right="0.43307086614173229" top="0.31496062992125984" bottom="0.31496062992125984" header="0.51181102362204722" footer="0.19685039370078741"/>
  <pageSetup paperSize="9" scale="65" orientation="portrait" verticalDpi="300" r:id="rId1"/>
  <headerFooter>
    <oddFooter>&amp;CPage &amp;P</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S275"/>
  <sheetViews>
    <sheetView zoomScale="115" zoomScaleNormal="115" workbookViewId="0">
      <selection activeCell="E10" sqref="E10"/>
    </sheetView>
  </sheetViews>
  <sheetFormatPr defaultColWidth="9" defaultRowHeight="18.75"/>
  <cols>
    <col min="1" max="1" width="6.875" style="101" customWidth="1"/>
    <col min="2" max="2" width="46.375" style="101" customWidth="1"/>
    <col min="3" max="3" width="8.875" style="101" customWidth="1"/>
    <col min="4" max="4" width="11.125" style="101" customWidth="1"/>
    <col min="5" max="5" width="12.5" style="101" customWidth="1"/>
    <col min="6" max="6" width="11.125" style="101" customWidth="1"/>
    <col min="7" max="7" width="12.25" style="101" customWidth="1"/>
    <col min="8" max="8" width="9.75" style="101" customWidth="1"/>
    <col min="9" max="9" width="9.125" style="101" hidden="1" customWidth="1"/>
    <col min="10" max="12" width="10.25" style="101" hidden="1" customWidth="1"/>
    <col min="13" max="19" width="10.25" style="101" customWidth="1"/>
    <col min="20" max="16384" width="9" style="2"/>
  </cols>
  <sheetData>
    <row r="1" spans="1:9" ht="18" customHeight="1">
      <c r="A1" s="600" t="s">
        <v>369</v>
      </c>
      <c r="B1" s="600"/>
    </row>
    <row r="2" spans="1:9" ht="18.75" customHeight="1">
      <c r="A2" s="601" t="s">
        <v>676</v>
      </c>
      <c r="B2" s="601"/>
      <c r="C2" s="601"/>
      <c r="D2" s="601"/>
      <c r="E2" s="601"/>
      <c r="F2" s="601"/>
      <c r="G2" s="601"/>
      <c r="H2" s="601"/>
    </row>
    <row r="3" spans="1:9" ht="36" customHeight="1">
      <c r="A3" s="602" t="s">
        <v>677</v>
      </c>
      <c r="B3" s="602"/>
      <c r="C3" s="602"/>
      <c r="D3" s="602"/>
      <c r="E3" s="602"/>
      <c r="F3" s="602"/>
      <c r="G3" s="602"/>
      <c r="H3" s="602"/>
    </row>
    <row r="4" spans="1:9" ht="18.75" customHeight="1">
      <c r="A4" s="187"/>
      <c r="B4" s="187"/>
      <c r="C4" s="187"/>
      <c r="D4" s="187"/>
      <c r="E4" s="187"/>
      <c r="F4" s="187"/>
      <c r="G4" s="187"/>
      <c r="H4" s="187"/>
    </row>
    <row r="5" spans="1:9" ht="40.5" customHeight="1">
      <c r="A5" s="605" t="s">
        <v>1</v>
      </c>
      <c r="B5" s="605" t="s">
        <v>2</v>
      </c>
      <c r="C5" s="597" t="s">
        <v>370</v>
      </c>
      <c r="D5" s="594" t="s">
        <v>4</v>
      </c>
      <c r="E5" s="595"/>
      <c r="F5" s="596"/>
      <c r="G5" s="597" t="s">
        <v>664</v>
      </c>
      <c r="H5" s="597" t="s">
        <v>47</v>
      </c>
    </row>
    <row r="6" spans="1:9" ht="146.25" customHeight="1">
      <c r="A6" s="605"/>
      <c r="B6" s="605"/>
      <c r="C6" s="597"/>
      <c r="D6" s="88" t="s">
        <v>7</v>
      </c>
      <c r="E6" s="87" t="s">
        <v>662</v>
      </c>
      <c r="F6" s="87" t="s">
        <v>663</v>
      </c>
      <c r="G6" s="599"/>
      <c r="H6" s="597"/>
    </row>
    <row r="7" spans="1:9" ht="59.25" customHeight="1">
      <c r="A7" s="89">
        <v>1</v>
      </c>
      <c r="B7" s="94" t="s">
        <v>371</v>
      </c>
      <c r="C7" s="89" t="s">
        <v>21</v>
      </c>
      <c r="D7" s="91">
        <v>100</v>
      </c>
      <c r="E7" s="91">
        <v>100</v>
      </c>
      <c r="F7" s="91">
        <v>100</v>
      </c>
      <c r="G7" s="114">
        <f>F7/D7%</f>
        <v>100</v>
      </c>
      <c r="H7" s="97"/>
    </row>
    <row r="8" spans="1:9" ht="60" customHeight="1">
      <c r="A8" s="89"/>
      <c r="B8" s="94" t="s">
        <v>372</v>
      </c>
      <c r="C8" s="89" t="s">
        <v>21</v>
      </c>
      <c r="D8" s="91">
        <v>100</v>
      </c>
      <c r="E8" s="91">
        <v>100</v>
      </c>
      <c r="F8" s="91">
        <v>100</v>
      </c>
      <c r="G8" s="114">
        <f t="shared" ref="G8:G19" si="0">F8/D8%</f>
        <v>100</v>
      </c>
      <c r="H8" s="97"/>
    </row>
    <row r="9" spans="1:9" ht="51.75" customHeight="1">
      <c r="A9" s="89">
        <v>2</v>
      </c>
      <c r="B9" s="94" t="s">
        <v>373</v>
      </c>
      <c r="C9" s="89" t="s">
        <v>302</v>
      </c>
      <c r="D9" s="96">
        <v>13019</v>
      </c>
      <c r="E9" s="96">
        <v>13019</v>
      </c>
      <c r="F9" s="96">
        <v>13019</v>
      </c>
      <c r="G9" s="114">
        <f t="shared" si="0"/>
        <v>100</v>
      </c>
      <c r="H9" s="378"/>
    </row>
    <row r="10" spans="1:9" ht="51.75" customHeight="1">
      <c r="A10" s="89"/>
      <c r="B10" s="90" t="s">
        <v>374</v>
      </c>
      <c r="C10" s="89" t="s">
        <v>21</v>
      </c>
      <c r="D10" s="91">
        <v>100</v>
      </c>
      <c r="E10" s="91">
        <v>100</v>
      </c>
      <c r="F10" s="91">
        <v>100</v>
      </c>
      <c r="G10" s="114">
        <f t="shared" si="0"/>
        <v>100</v>
      </c>
      <c r="H10" s="378"/>
    </row>
    <row r="11" spans="1:9" ht="51.75" customHeight="1">
      <c r="A11" s="89">
        <v>3</v>
      </c>
      <c r="B11" s="94" t="s">
        <v>375</v>
      </c>
      <c r="C11" s="89" t="s">
        <v>28</v>
      </c>
      <c r="D11" s="92">
        <v>12968</v>
      </c>
      <c r="E11" s="92">
        <v>12998</v>
      </c>
      <c r="F11" s="92">
        <v>12998</v>
      </c>
      <c r="G11" s="114">
        <f t="shared" si="0"/>
        <v>100.23133867982726</v>
      </c>
      <c r="H11" s="377"/>
      <c r="I11" s="2"/>
    </row>
    <row r="12" spans="1:9" ht="51.75" customHeight="1">
      <c r="A12" s="89"/>
      <c r="B12" s="153" t="s">
        <v>376</v>
      </c>
      <c r="C12" s="89" t="s">
        <v>21</v>
      </c>
      <c r="D12" s="91">
        <v>100</v>
      </c>
      <c r="E12" s="396">
        <v>100</v>
      </c>
      <c r="F12" s="396">
        <v>100</v>
      </c>
      <c r="G12" s="114">
        <f t="shared" si="0"/>
        <v>100</v>
      </c>
      <c r="H12" s="434"/>
      <c r="I12" s="211" t="s">
        <v>377</v>
      </c>
    </row>
    <row r="13" spans="1:9" ht="51.75" customHeight="1">
      <c r="A13" s="89"/>
      <c r="B13" s="153" t="s">
        <v>378</v>
      </c>
      <c r="C13" s="89" t="s">
        <v>21</v>
      </c>
      <c r="D13" s="91">
        <v>85</v>
      </c>
      <c r="E13" s="118">
        <v>72.5</v>
      </c>
      <c r="F13" s="118">
        <v>72.5</v>
      </c>
      <c r="G13" s="114">
        <f t="shared" si="0"/>
        <v>85.294117647058826</v>
      </c>
      <c r="H13" s="378"/>
      <c r="I13" s="211" t="s">
        <v>661</v>
      </c>
    </row>
    <row r="14" spans="1:9" ht="57" customHeight="1">
      <c r="A14" s="89">
        <v>4</v>
      </c>
      <c r="B14" s="94" t="s">
        <v>379</v>
      </c>
      <c r="C14" s="89"/>
      <c r="D14" s="97"/>
      <c r="E14" s="97"/>
      <c r="F14" s="97"/>
      <c r="G14" s="114"/>
      <c r="H14" s="97"/>
    </row>
    <row r="15" spans="1:9" ht="57" customHeight="1">
      <c r="A15" s="89"/>
      <c r="B15" s="94" t="s">
        <v>380</v>
      </c>
      <c r="C15" s="89" t="s">
        <v>381</v>
      </c>
      <c r="D15" s="91">
        <v>120</v>
      </c>
      <c r="E15" s="91">
        <v>120</v>
      </c>
      <c r="F15" s="91">
        <v>83</v>
      </c>
      <c r="G15" s="114">
        <f t="shared" si="0"/>
        <v>69.166666666666671</v>
      </c>
      <c r="H15" s="97"/>
    </row>
    <row r="16" spans="1:9" ht="57" customHeight="1">
      <c r="A16" s="89"/>
      <c r="B16" s="90" t="s">
        <v>382</v>
      </c>
      <c r="C16" s="89" t="s">
        <v>381</v>
      </c>
      <c r="D16" s="91">
        <v>120</v>
      </c>
      <c r="E16" s="91">
        <v>120</v>
      </c>
      <c r="F16" s="91">
        <v>83</v>
      </c>
      <c r="G16" s="114">
        <f t="shared" si="0"/>
        <v>69.166666666666671</v>
      </c>
      <c r="H16" s="97"/>
    </row>
    <row r="17" spans="1:8" ht="57" customHeight="1">
      <c r="A17" s="89"/>
      <c r="B17" s="90" t="s">
        <v>383</v>
      </c>
      <c r="C17" s="89" t="s">
        <v>381</v>
      </c>
      <c r="D17" s="91">
        <v>120</v>
      </c>
      <c r="E17" s="91">
        <v>120</v>
      </c>
      <c r="F17" s="91">
        <v>83</v>
      </c>
      <c r="G17" s="114">
        <f t="shared" si="0"/>
        <v>69.166666666666671</v>
      </c>
      <c r="H17" s="97"/>
    </row>
    <row r="18" spans="1:8" ht="57" customHeight="1">
      <c r="A18" s="89">
        <v>5</v>
      </c>
      <c r="B18" s="94" t="s">
        <v>384</v>
      </c>
      <c r="C18" s="89" t="s">
        <v>21</v>
      </c>
      <c r="D18" s="97">
        <v>97</v>
      </c>
      <c r="E18" s="97">
        <v>96.4</v>
      </c>
      <c r="F18" s="97">
        <v>96.4</v>
      </c>
      <c r="G18" s="114">
        <f t="shared" si="0"/>
        <v>99.381443298969074</v>
      </c>
      <c r="H18" s="97"/>
    </row>
    <row r="19" spans="1:8" ht="57" customHeight="1">
      <c r="A19" s="89"/>
      <c r="B19" s="90" t="s">
        <v>385</v>
      </c>
      <c r="C19" s="89" t="s">
        <v>21</v>
      </c>
      <c r="D19" s="97">
        <v>97</v>
      </c>
      <c r="E19" s="97">
        <v>96.4</v>
      </c>
      <c r="F19" s="97">
        <v>96.4</v>
      </c>
      <c r="G19" s="114">
        <f t="shared" si="0"/>
        <v>99.381443298969074</v>
      </c>
      <c r="H19" s="97"/>
    </row>
    <row r="275" spans="4:4" ht="24.75" customHeight="1">
      <c r="D275" s="436" t="s">
        <v>386</v>
      </c>
    </row>
  </sheetData>
  <mergeCells count="9">
    <mergeCell ref="H5:H6"/>
    <mergeCell ref="A1:B1"/>
    <mergeCell ref="A2:H2"/>
    <mergeCell ref="A3:H3"/>
    <mergeCell ref="A5:A6"/>
    <mergeCell ref="B5:B6"/>
    <mergeCell ref="C5:C6"/>
    <mergeCell ref="D5:F5"/>
    <mergeCell ref="G5:G6"/>
  </mergeCells>
  <printOptions horizontalCentered="1"/>
  <pageMargins left="0.31496062992125984" right="0.31496062992125984" top="0.27559055118110237" bottom="0.23622047244094491" header="0.51181102362204722" footer="0.19685039370078741"/>
  <pageSetup paperSize="9" scale="75"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1 CTCY</vt:lpstr>
      <vt:lpstr>2 NN LN TS</vt:lpstr>
      <vt:lpstr>3 CN XD</vt:lpstr>
      <vt:lpstr>4 TM DV</vt:lpstr>
      <vt:lpstr>5 VT</vt:lpstr>
      <vt:lpstr>6 KTTT</vt:lpstr>
      <vt:lpstr>7 LĐTBXH</vt:lpstr>
      <vt:lpstr>8 TNMT</vt:lpstr>
      <vt:lpstr>9 DS-KHHGD </vt:lpstr>
      <vt:lpstr>10 Y TẾ</vt:lpstr>
      <vt:lpstr>11 GDĐT</vt:lpstr>
      <vt:lpstr>12 VHTT</vt:lpstr>
      <vt:lpstr>13 TTTT</vt:lpstr>
      <vt:lpstr>Sheet1</vt:lpstr>
      <vt:lpstr>'1 CTCY'!Print_Area</vt:lpstr>
      <vt:lpstr>'10 Y TẾ'!Print_Area</vt:lpstr>
      <vt:lpstr>'11 GDĐT'!Print_Area</vt:lpstr>
      <vt:lpstr>'12 VHTT'!Print_Area</vt:lpstr>
      <vt:lpstr>'13 TTTT'!Print_Area</vt:lpstr>
      <vt:lpstr>'3 CN XD'!Print_Area</vt:lpstr>
      <vt:lpstr>'4 TM DV'!Print_Area</vt:lpstr>
      <vt:lpstr>'5 VT'!Print_Area</vt:lpstr>
      <vt:lpstr>'6 KTTT'!Print_Area</vt:lpstr>
      <vt:lpstr>'7 LĐTBXH'!Print_Area</vt:lpstr>
      <vt:lpstr>'8 TNMT'!Print_Area</vt:lpstr>
      <vt:lpstr>'9 DS-KHHGD '!Print_Area</vt:lpstr>
      <vt:lpstr>'1 CTCY'!Print_Titles</vt:lpstr>
      <vt:lpstr>'10 Y TẾ'!Print_Titles</vt:lpstr>
      <vt:lpstr>'11 GDĐT'!Print_Titles</vt:lpstr>
      <vt:lpstr>'12 VHTT'!Print_Titles</vt:lpstr>
      <vt:lpstr>'13 TTTT'!Print_Titles</vt:lpstr>
      <vt:lpstr>'2 NN LN TS'!Print_Titles</vt:lpstr>
      <vt:lpstr>'4 TM DV'!Print_Titles</vt:lpstr>
      <vt:lpstr>'7 LĐTBXH'!Print_Titles</vt:lpstr>
      <vt:lpstr>'8 TNMT'!Print_Titles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2025-02-24T02:10:43Z</dcterms:modified>
</cp:coreProperties>
</file>